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Applicability" sheetId="2" state="visible" r:id="rId2"/>
    <sheet xmlns:r="http://schemas.openxmlformats.org/officeDocument/2006/relationships" name="2 KPI register" sheetId="3" state="visible" r:id="rId3"/>
    <sheet xmlns:r="http://schemas.openxmlformats.org/officeDocument/2006/relationships" name="3 Intensity" sheetId="4" state="visible" r:id="rId4"/>
    <sheet xmlns:r="http://schemas.openxmlformats.org/officeDocument/2006/relationships" name="4 Smaller towns" sheetId="5" state="visible" r:id="rId5"/>
    <sheet xmlns:r="http://schemas.openxmlformats.org/officeDocument/2006/relationships" name="5 Openness" sheetId="6" state="visible" r:id="rId6"/>
    <sheet xmlns:r="http://schemas.openxmlformats.org/officeDocument/2006/relationships" name="6 Payables and MSME" sheetId="7" state="visible" r:id="rId7"/>
    <sheet xmlns:r="http://schemas.openxmlformats.org/officeDocument/2006/relationships" name="7 Value chain" sheetId="8" state="visible" r:id="rId8"/>
    <sheet xmlns:r="http://schemas.openxmlformats.org/officeDocument/2006/relationships" name="8 Assurance readiness" sheetId="9" state="visible" r:id="rId9"/>
    <sheet xmlns:r="http://schemas.openxmlformats.org/officeDocument/2006/relationships" name="9 Calendar" sheetId="10" state="visible" r:id="rId10"/>
  </sheets>
  <definedNames/>
  <calcPr calcId="124519" fullCalcOnLoad="1"/>
</workbook>
</file>

<file path=xl/styles.xml><?xml version="1.0" encoding="utf-8"?>
<styleSheet xmlns="http://schemas.openxmlformats.org/spreadsheetml/2006/main">
  <numFmts count="3">
    <numFmt numFmtId="164" formatCode="0.0%"/>
    <numFmt numFmtId="165" formatCode="0.0000"/>
    <numFmt numFmtId="166" formatCode="0.0"/>
  </numFmts>
  <fonts count="9">
    <font>
      <name val="Calibri"/>
      <family val="2"/>
      <color theme="1"/>
      <sz val="11"/>
      <scheme val="minor"/>
    </font>
    <font>
      <b val="1"/>
      <color rgb="0024552C"/>
      <sz val="16"/>
    </font>
    <font>
      <color rgb="000563C1"/>
      <u val="single"/>
    </font>
    <font>
      <b val="1"/>
      <color rgb="0024552C"/>
    </font>
    <font>
      <b val="1"/>
      <color rgb="0024552C"/>
      <sz val="14"/>
    </font>
    <font>
      <i val="1"/>
      <color rgb="00666666"/>
    </font>
    <font>
      <b val="1"/>
    </font>
    <font>
      <color rgb="00666666"/>
    </font>
    <font>
      <b val="1"/>
      <color rgb="00FFFFFF"/>
    </font>
  </fonts>
  <fills count="5">
    <fill>
      <patternFill/>
    </fill>
    <fill>
      <patternFill patternType="gray125"/>
    </fill>
    <fill>
      <patternFill patternType="solid">
        <fgColor rgb="00FFF8DC"/>
      </patternFill>
    </fill>
    <fill>
      <patternFill patternType="solid">
        <fgColor rgb="00E9F2EA"/>
      </patternFill>
    </fill>
    <fill>
      <patternFill patternType="solid">
        <fgColor rgb="0024552C"/>
      </patternFill>
    </fill>
  </fills>
  <borders count="2">
    <border>
      <left/>
      <right/>
      <top/>
      <bottom/>
      <diagonal/>
    </border>
    <border>
      <left style="thin">
        <color rgb="00C8D6CA"/>
      </left>
      <right style="thin">
        <color rgb="00C8D6CA"/>
      </right>
      <top style="thin">
        <color rgb="00C8D6CA"/>
      </top>
      <bottom style="thin">
        <color rgb="00C8D6CA"/>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pivotButton="0" quotePrefix="0" xfId="0"/>
    <xf numFmtId="1" fontId="0" fillId="2" borderId="1" pivotButton="0" quotePrefix="0" xfId="0"/>
    <xf numFmtId="0" fontId="6" fillId="0" borderId="0" pivotButton="0" quotePrefix="0" xfId="0"/>
    <xf numFmtId="0" fontId="0" fillId="3" borderId="1" pivotButton="0" quotePrefix="0" xfId="0"/>
    <xf numFmtId="0" fontId="7" fillId="0" borderId="0" pivotButton="0" quotePrefix="0" xfId="0"/>
    <xf numFmtId="1" fontId="0" fillId="3" borderId="1" pivotButton="0" quotePrefix="0" xfId="0"/>
    <xf numFmtId="0" fontId="8" fillId="4" borderId="1" applyAlignment="1" pivotButton="0" quotePrefix="0" xfId="0">
      <alignment vertical="center" wrapText="1"/>
    </xf>
    <xf numFmtId="0" fontId="0" fillId="2" borderId="1" applyAlignment="1" pivotButton="0" quotePrefix="0" xfId="0">
      <alignment vertical="top" wrapText="1"/>
    </xf>
    <xf numFmtId="4" fontId="0" fillId="2" borderId="1" pivotButton="0" quotePrefix="0" xfId="0"/>
    <xf numFmtId="164" fontId="0" fillId="3" borderId="1" pivotButton="0" quotePrefix="0" xfId="0"/>
    <xf numFmtId="0" fontId="0" fillId="2" borderId="1" pivotButton="0" quotePrefix="0" xfId="0"/>
    <xf numFmtId="0" fontId="7" fillId="0" borderId="0" applyAlignment="1" pivotButton="0" quotePrefix="0" xfId="0">
      <alignment vertical="top" wrapText="1"/>
    </xf>
    <xf numFmtId="3" fontId="0" fillId="2" borderId="1" pivotButton="0" quotePrefix="0" xfId="0"/>
    <xf numFmtId="2" fontId="0" fillId="2" borderId="1" pivotButton="0" quotePrefix="0" xfId="0"/>
    <xf numFmtId="3" fontId="0" fillId="3" borderId="1" pivotButton="0" quotePrefix="0" xfId="0"/>
    <xf numFmtId="165" fontId="0" fillId="3" borderId="1" pivotButton="0" quotePrefix="0" xfId="0"/>
    <xf numFmtId="11" fontId="0" fillId="3" borderId="1" pivotButton="0" quotePrefix="0" xfId="0"/>
    <xf numFmtId="166" fontId="0" fillId="3" borderId="1" pivotButton="0" quotePrefix="0" xfId="0"/>
    <xf numFmtId="10" fontId="0" fillId="3" borderId="1" pivotButton="0" quotePrefix="0" xfId="0"/>
    <xf numFmtId="9" fontId="0" fillId="2" borderId="1" pivotButton="0" quotePrefix="0" xfId="0"/>
    <xf numFmtId="9" fontId="0" fillId="3" borderId="1" pivotButton="0" quotePrefix="0" xfId="0"/>
    <xf numFmtId="0" fontId="3" fillId="0"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dxfs count="3">
    <dxf>
      <font>
        <b val="1"/>
        <color rgb="009C0006"/>
      </font>
      <fill>
        <patternFill patternType="solid">
          <fgColor rgb="00FFC7CE"/>
        </patternFill>
      </fill>
    </dxf>
    <dxf>
      <font>
        <b val="1"/>
        <color rgb="0024552C"/>
      </font>
    </dxf>
    <dxf>
      <font>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rth5r.org/guides/brsr-core-guide/" TargetMode="External" Id="rId1"/></Relationships>
</file>

<file path=xl/worksheets/sheet1.xml><?xml version="1.0" encoding="utf-8"?>
<worksheet xmlns="http://schemas.openxmlformats.org/spreadsheetml/2006/main">
  <sheetPr>
    <outlinePr summaryBelow="1" summaryRight="1"/>
    <pageSetUpPr fitToPage="1"/>
  </sheetPr>
  <dimension ref="A1:A24"/>
  <sheetViews>
    <sheetView showGridLines="0" workbookViewId="0">
      <selection activeCell="A1" sqref="A1"/>
    </sheetView>
  </sheetViews>
  <sheetFormatPr baseColWidth="8" defaultRowHeight="15"/>
  <cols>
    <col width="150" customWidth="1" min="1" max="1"/>
  </cols>
  <sheetData>
    <row r="1">
      <c r="A1" s="1" t="inlineStr">
        <is>
          <t>Earth5R BRSR Core Data Workbook</t>
        </is>
      </c>
    </row>
    <row r="2">
      <c r="A2" t="inlineStr">
        <is>
          <t>Free to use and adapt, with credit: BRSR and BRSR Core Guide, Earth5R Guides No. 06</t>
        </is>
      </c>
    </row>
    <row r="3">
      <c r="A3" s="2" t="inlineStr">
        <is>
          <t>https://earth5r.org/guides/brsr-core-guide/</t>
        </is>
      </c>
    </row>
    <row r="4">
      <c r="A4" s="3" t="inlineStr"/>
    </row>
    <row r="5">
      <c r="A5" s="3" t="inlineStr">
        <is>
          <t>Yellow cells are inputs; green cells calculate. Example figures are illustrative: overwrite them with your own.</t>
        </is>
      </c>
    </row>
    <row r="6">
      <c r="A6" s="3" t="inlineStr"/>
    </row>
    <row r="7">
      <c r="A7" s="4" t="inlineStr">
        <is>
          <t>Sheets</t>
        </is>
      </c>
    </row>
    <row r="8">
      <c r="A8" s="3" t="inlineStr">
        <is>
          <t>1 Applicability: which BRSR obligations apply to you this year, by market capitalisation rank</t>
        </is>
      </c>
    </row>
    <row r="9">
      <c r="A9" s="3" t="inlineStr">
        <is>
          <t>2 KPI register: every BRSR Core KPI by attribute, with owner, source system, evidence and status</t>
        </is>
      </c>
    </row>
    <row r="10">
      <c r="A10" s="3" t="inlineStr">
        <is>
          <t>3 Intensity: per rupee of turnover and per rupee of turnover adjusted for PPP, for GHG, water, energy and waste</t>
        </is>
      </c>
    </row>
    <row r="11">
      <c r="A11" s="3" t="inlineStr">
        <is>
          <t>4 Smaller towns: wages paid by location category as % of total wage cost</t>
        </is>
      </c>
    </row>
    <row r="12">
      <c r="A12" s="3" t="inlineStr">
        <is>
          <t>5 Openness: concentration of purchases and sales, and related-party shares</t>
        </is>
      </c>
    </row>
    <row r="13">
      <c r="A13" s="3" t="inlineStr">
        <is>
          <t>6 Payables and MSME: days of accounts payable; inputs sourced from MSMEs / small producers and within India</t>
        </is>
      </c>
    </row>
    <row r="14">
      <c r="A14" s="3" t="inlineStr">
        <is>
          <t>7 Value chain: find partners at 2% or more of purchases or sales, and coverage up to 75%</t>
        </is>
      </c>
    </row>
    <row r="15">
      <c r="A15" s="3" t="inlineStr">
        <is>
          <t>8 Assurance readiness: 20 checks before your assessment or assurance provider arrives</t>
        </is>
      </c>
    </row>
    <row r="16">
      <c r="A16" s="3" t="inlineStr">
        <is>
          <t>9 Calendar: a 12-month BRSR cycle for an April to March year</t>
        </is>
      </c>
    </row>
    <row r="17">
      <c r="A17" s="3" t="inlineStr"/>
    </row>
    <row r="18">
      <c r="A18" s="4" t="inlineStr">
        <is>
          <t>The rules in brief (SEBI, as amended by circular SEBI/HO/CFD/CFD-PoD-1/P/CIR/2025/42 of 28 March 2025; LODR Master Circular updated 30 January 2026)</t>
        </is>
      </c>
    </row>
    <row r="19">
      <c r="A19" s="3" t="inlineStr">
        <is>
          <t>BRSR: mandatory for the top 1,000 listed entities by market capitalisation from FY2022-23 (Regulation 34(2)(f), LODR).</t>
        </is>
      </c>
    </row>
    <row r="20">
      <c r="A20" s="3" t="inlineStr">
        <is>
          <t>BRSR Core (Annexure 17A): mandatory assessment or assurance for the top 150 (FY2023-24), 250 (FY2024-25), 500 (FY2025-26) and 1,000 (FY2026-27) listed entities.</t>
        </is>
      </c>
    </row>
    <row r="21">
      <c r="A21" s="3" t="inlineStr">
        <is>
          <t>Value chain: partners individually at 2% or more of purchases or sales, which may be limited to 75% coverage; disclosure voluntary for the top 250 from FY2025-26, and its assessment or assurance voluntary from FY2026-27.</t>
        </is>
      </c>
    </row>
    <row r="22">
      <c r="A22" s="3" t="inlineStr">
        <is>
          <t>Assessment = third-party assessment under standards developed by the Industry Standards Forum in consultation with SEBI. The provider and its associates must not provide consulting or other non-audit / non-assessment / non-assurance services to the entity or its group.</t>
        </is>
      </c>
    </row>
    <row r="23">
      <c r="A23" s="3" t="inlineStr"/>
    </row>
    <row r="24">
      <c r="A24" s="3" t="inlineStr">
        <is>
          <t>Not legal or assurance advice. Check the current SEBI circulars, the Industry Standards on BRSR Core, and your assurance provider’s requirements.</t>
        </is>
      </c>
    </row>
  </sheetData>
  <hyperlinks>
    <hyperlink xmlns:r="http://schemas.openxmlformats.org/officeDocument/2006/relationships" ref="A3" r:id="rId1"/>
  </hyperlinks>
  <pageMargins left="0.75" right="0.75" top="1" bottom="1" header="0.5" footer="0.5"/>
  <pageSetup orientation="landscape" fitToHeight="0"/>
</worksheet>
</file>

<file path=xl/worksheets/sheet2.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60" customWidth="1" min="1" max="1"/>
    <col width="26" customWidth="1" min="2" max="2"/>
    <col width="70" customWidth="1" min="3" max="3"/>
  </cols>
  <sheetData>
    <row r="1">
      <c r="A1" s="5" t="inlineStr">
        <is>
          <t>Which obligations apply this year?</t>
        </is>
      </c>
    </row>
    <row r="2">
      <c r="A2" s="6" t="inlineStr">
        <is>
          <t>Enter your market capitalisation rank (as used by the stock exchanges for the year) and the financial year.</t>
        </is>
      </c>
    </row>
    <row r="4">
      <c r="A4" t="inlineStr">
        <is>
          <t>Market capitalisation rank</t>
        </is>
      </c>
      <c r="B4" s="7" t="n">
        <v>320</v>
      </c>
    </row>
    <row r="5">
      <c r="A5" t="inlineStr">
        <is>
          <t>Financial year (start year, e.g. 2025 for FY2025-26)</t>
        </is>
      </c>
      <c r="B5" s="7" t="n">
        <v>2025</v>
      </c>
    </row>
    <row r="7">
      <c r="A7" s="8" t="inlineStr">
        <is>
          <t>BRSR (full report) mandatory?</t>
        </is>
      </c>
      <c r="B7" s="9">
        <f>IF(AND(B5&gt;=2022,B4&lt;=1000),"Yes","Voluntary")</f>
        <v/>
      </c>
      <c r="C7" s="10" t="inlineStr">
        <is>
          <t>Top 1,000 by market cap, from FY2022-23</t>
        </is>
      </c>
    </row>
    <row r="8">
      <c r="A8" s="8" t="inlineStr">
        <is>
          <t>BRSR Core: size of group covered this year</t>
        </is>
      </c>
      <c r="B8" s="11">
        <f>IF(B5&gt;=2026,1000,IF(B5=2025,500,IF(B5=2024,250,IF(B5=2023,150,0))))</f>
        <v/>
      </c>
      <c r="C8" s="10" t="inlineStr">
        <is>
          <t>150 / 250 / 500 / 1,000 for FY2023-24 to FY2026-27</t>
        </is>
      </c>
    </row>
    <row r="9">
      <c r="A9" s="8" t="inlineStr">
        <is>
          <t>BRSR Core assessment or assurance mandatory?</t>
        </is>
      </c>
      <c r="B9" s="9">
        <f>IF(AND(B8&gt;0,B4&lt;=B8),"Yes","Not yet")</f>
        <v/>
      </c>
    </row>
    <row r="10">
      <c r="A10" s="8" t="inlineStr">
        <is>
          <t>Value chain disclosure (BRSR Core KPIs for partners)</t>
        </is>
      </c>
      <c r="B10" s="9">
        <f>IF(AND(B4&lt;=250,B5&gt;=2025),"Voluntary","Not applicable")</f>
        <v/>
      </c>
      <c r="C10" s="10" t="inlineStr">
        <is>
          <t>Top 250, voluntary from FY2025-26 (March 2025 circular)</t>
        </is>
      </c>
    </row>
    <row r="11">
      <c r="A11" s="8" t="inlineStr">
        <is>
          <t>Assessment or assurance of value chain disclosures</t>
        </is>
      </c>
      <c r="B11" s="9">
        <f>IF(AND(B4&lt;=250,B5&gt;=2026),"Voluntary","Not applicable")</f>
        <v/>
      </c>
      <c r="C11" s="10" t="inlineStr">
        <is>
          <t>Voluntary from FY2026-27</t>
        </is>
      </c>
    </row>
    <row r="12">
      <c r="A12" s="8" t="inlineStr">
        <is>
          <t>Green credits (Principle 6, leadership indicator 8)</t>
        </is>
      </c>
      <c r="B12" s="9">
        <f>IF(B5&gt;=2024,"Leadership indicator (voluntary)","Not applicable")</f>
        <v/>
      </c>
    </row>
  </sheetData>
  <dataValidations count="1">
    <dataValidation sqref="B5" showDropDown="0" showInputMessage="0" showErrorMessage="0" allowBlank="0" type="whole" operator="between">
      <formula1>2022</formula1>
      <formula2>2035</formula2>
    </dataValidation>
  </dataValidations>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fitToPage="1"/>
  </sheetPr>
  <dimension ref="A1:K2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58" customWidth="1" min="3" max="3"/>
    <col width="16" customWidth="1" min="4" max="4"/>
    <col width="18" customWidth="1" min="5" max="5"/>
    <col width="20" customWidth="1" min="6" max="6"/>
    <col width="30" customWidth="1" min="7" max="7"/>
    <col width="13" customWidth="1" min="8" max="8"/>
    <col width="13" customWidth="1" min="9" max="9"/>
    <col width="10" customWidth="1" min="10" max="10"/>
    <col width="14" customWidth="1" min="11" max="11"/>
  </cols>
  <sheetData>
    <row r="1">
      <c r="A1" s="5" t="inlineStr">
        <is>
          <t>BRSR Core KPI register</t>
        </is>
      </c>
    </row>
    <row r="2">
      <c r="A2" s="6" t="inlineStr">
        <is>
          <t>One row per KPI. Name an owner and a source system for each, and keep the evidence where your provider can reach it.</t>
        </is>
      </c>
    </row>
    <row r="4" ht="34" customHeight="1">
      <c r="A4" s="12" t="inlineStr">
        <is>
          <t>#</t>
        </is>
      </c>
      <c r="B4" s="12" t="inlineStr">
        <is>
          <t>Attribute</t>
        </is>
      </c>
      <c r="C4" s="12" t="inlineStr">
        <is>
          <t>KPI (summary of Annexure 17A parameter)</t>
        </is>
      </c>
      <c r="D4" s="12" t="inlineStr">
        <is>
          <t>Unit</t>
        </is>
      </c>
      <c r="E4" s="12" t="inlineStr">
        <is>
          <t>Owner (function)</t>
        </is>
      </c>
      <c r="F4" s="12" t="inlineStr">
        <is>
          <t>Source system</t>
        </is>
      </c>
      <c r="G4" s="12" t="inlineStr">
        <is>
          <t>Evidence held</t>
        </is>
      </c>
      <c r="H4" s="12" t="inlineStr">
        <is>
          <t>Current FY</t>
        </is>
      </c>
      <c r="I4" s="12" t="inlineStr">
        <is>
          <t>Previous FY</t>
        </is>
      </c>
      <c r="J4" s="12" t="inlineStr">
        <is>
          <t>Change %</t>
        </is>
      </c>
      <c r="K4" s="12" t="inlineStr">
        <is>
          <t>Status</t>
        </is>
      </c>
    </row>
    <row r="5" ht="30" customHeight="1">
      <c r="A5" t="n">
        <v>1</v>
      </c>
      <c r="B5" s="3" t="inlineStr">
        <is>
          <t>1 GHG footprint</t>
        </is>
      </c>
      <c r="C5" s="3" t="inlineStr">
        <is>
          <t>Total Scope 1 emissions</t>
        </is>
      </c>
      <c r="D5" s="3" t="inlineStr">
        <is>
          <t>tCO2e</t>
        </is>
      </c>
      <c r="E5" s="13" t="inlineStr">
        <is>
          <t>EHS / Energy</t>
        </is>
      </c>
      <c r="F5" s="13" t="inlineStr">
        <is>
          <t>Fuel records, ERP</t>
        </is>
      </c>
      <c r="G5" s="13" t="inlineStr">
        <is>
          <t>Fuel invoices, meter logs, emission factors</t>
        </is>
      </c>
      <c r="H5" s="14" t="n"/>
      <c r="I5" s="14" t="n"/>
      <c r="J5" s="15">
        <f>IF(OR(H5="",I5="",I5=0),"",H5/I5-1)</f>
        <v/>
      </c>
      <c r="K5" s="16" t="inlineStr">
        <is>
          <t>Not started</t>
        </is>
      </c>
    </row>
    <row r="6" ht="30" customHeight="1">
      <c r="A6" t="n">
        <v>2</v>
      </c>
      <c r="B6" s="3" t="inlineStr">
        <is>
          <t>1 GHG footprint</t>
        </is>
      </c>
      <c r="C6" s="3" t="inlineStr">
        <is>
          <t>Total Scope 2 emissions</t>
        </is>
      </c>
      <c r="D6" s="3" t="inlineStr">
        <is>
          <t>tCO2e</t>
        </is>
      </c>
      <c r="E6" s="13" t="inlineStr">
        <is>
          <t>EHS / Energy</t>
        </is>
      </c>
      <c r="F6" s="13" t="inlineStr">
        <is>
          <t>Utility bills</t>
        </is>
      </c>
      <c r="G6" s="13" t="inlineStr">
        <is>
          <t>Electricity bills, RE certificates, grid factor</t>
        </is>
      </c>
      <c r="H6" s="14" t="n"/>
      <c r="I6" s="14" t="n"/>
      <c r="J6" s="15">
        <f>IF(OR(H6="",I6="",I6=0),"",H6/I6-1)</f>
        <v/>
      </c>
      <c r="K6" s="16" t="inlineStr">
        <is>
          <t>Not started</t>
        </is>
      </c>
    </row>
    <row r="7" ht="30" customHeight="1">
      <c r="A7" t="n">
        <v>3</v>
      </c>
      <c r="B7" s="3" t="inlineStr">
        <is>
          <t>1 GHG footprint</t>
        </is>
      </c>
      <c r="C7" s="3" t="inlineStr">
        <is>
          <t>Scope 1 + 2 intensity per ₹ of turnover and per ₹ adjusted for PPP</t>
        </is>
      </c>
      <c r="D7" s="3" t="inlineStr">
        <is>
          <t>tCO2e / ₹</t>
        </is>
      </c>
      <c r="E7" s="13" t="inlineStr">
        <is>
          <t>Sustainability</t>
        </is>
      </c>
      <c r="F7" s="13" t="inlineStr">
        <is>
          <t>Sheet 3</t>
        </is>
      </c>
      <c r="G7" s="13" t="inlineStr">
        <is>
          <t>Audited revenue, PPP factor source</t>
        </is>
      </c>
      <c r="H7" s="14" t="n"/>
      <c r="I7" s="14" t="n"/>
      <c r="J7" s="15">
        <f>IF(OR(H7="",I7="",I7=0),"",H7/I7-1)</f>
        <v/>
      </c>
      <c r="K7" s="16" t="inlineStr">
        <is>
          <t>Not started</t>
        </is>
      </c>
    </row>
    <row r="8" ht="30" customHeight="1">
      <c r="A8" t="n">
        <v>4</v>
      </c>
      <c r="B8" s="3" t="inlineStr">
        <is>
          <t>2 Water footprint</t>
        </is>
      </c>
      <c r="C8" s="3" t="inlineStr">
        <is>
          <t>Total water consumption</t>
        </is>
      </c>
      <c r="D8" s="3" t="inlineStr">
        <is>
          <t>kilolitres</t>
        </is>
      </c>
      <c r="E8" s="13" t="inlineStr">
        <is>
          <t>Facilities / EHS</t>
        </is>
      </c>
      <c r="F8" s="13" t="inlineStr">
        <is>
          <t>Water meters</t>
        </is>
      </c>
      <c r="G8" s="13" t="inlineStr">
        <is>
          <t>Meter readings, tanker invoices</t>
        </is>
      </c>
      <c r="H8" s="14" t="n"/>
      <c r="I8" s="14" t="n"/>
      <c r="J8" s="15">
        <f>IF(OR(H8="",I8="",I8=0),"",H8/I8-1)</f>
        <v/>
      </c>
      <c r="K8" s="16" t="inlineStr">
        <is>
          <t>Not started</t>
        </is>
      </c>
    </row>
    <row r="9" ht="30" customHeight="1">
      <c r="A9" t="n">
        <v>5</v>
      </c>
      <c r="B9" s="3" t="inlineStr">
        <is>
          <t>2 Water footprint</t>
        </is>
      </c>
      <c r="C9" s="3" t="inlineStr">
        <is>
          <t>Water consumption intensity</t>
        </is>
      </c>
      <c r="D9" s="3" t="inlineStr">
        <is>
          <t>kL / ₹</t>
        </is>
      </c>
      <c r="E9" s="13" t="inlineStr">
        <is>
          <t>Sustainability</t>
        </is>
      </c>
      <c r="F9" s="13" t="inlineStr">
        <is>
          <t>Sheet 3</t>
        </is>
      </c>
      <c r="G9" s="13" t="inlineStr">
        <is>
          <t>As above</t>
        </is>
      </c>
      <c r="H9" s="14" t="n"/>
      <c r="I9" s="14" t="n"/>
      <c r="J9" s="15">
        <f>IF(OR(H9="",I9="",I9=0),"",H9/I9-1)</f>
        <v/>
      </c>
      <c r="K9" s="16" t="inlineStr">
        <is>
          <t>Not started</t>
        </is>
      </c>
    </row>
    <row r="10" ht="30" customHeight="1">
      <c r="A10" t="n">
        <v>6</v>
      </c>
      <c r="B10" s="3" t="inlineStr">
        <is>
          <t>2 Water footprint</t>
        </is>
      </c>
      <c r="C10" s="3" t="inlineStr">
        <is>
          <t>Water discharge by destination and level of treatment</t>
        </is>
      </c>
      <c r="D10" s="3" t="inlineStr">
        <is>
          <t>kilolitres</t>
        </is>
      </c>
      <c r="E10" s="13" t="inlineStr">
        <is>
          <t>EHS</t>
        </is>
      </c>
      <c r="F10" s="13" t="inlineStr">
        <is>
          <t>ETP / STP logs</t>
        </is>
      </c>
      <c r="G10" s="13" t="inlineStr">
        <is>
          <t>Discharge logs, consent to operate</t>
        </is>
      </c>
      <c r="H10" s="14" t="n"/>
      <c r="I10" s="14" t="n"/>
      <c r="J10" s="15">
        <f>IF(OR(H10="",I10="",I10=0),"",H10/I10-1)</f>
        <v/>
      </c>
      <c r="K10" s="16" t="inlineStr">
        <is>
          <t>Not started</t>
        </is>
      </c>
    </row>
    <row r="11" ht="30" customHeight="1">
      <c r="A11" t="n">
        <v>7</v>
      </c>
      <c r="B11" s="3" t="inlineStr">
        <is>
          <t>3 Energy footprint</t>
        </is>
      </c>
      <c r="C11" s="3" t="inlineStr">
        <is>
          <t>Total energy consumed</t>
        </is>
      </c>
      <c r="D11" s="3" t="inlineStr">
        <is>
          <t>GJ</t>
        </is>
      </c>
      <c r="E11" s="13" t="inlineStr">
        <is>
          <t>Energy</t>
        </is>
      </c>
      <c r="F11" s="13" t="inlineStr">
        <is>
          <t>Meters, fuel records</t>
        </is>
      </c>
      <c r="G11" s="13" t="inlineStr">
        <is>
          <t>Bills, calorific values</t>
        </is>
      </c>
      <c r="H11" s="14" t="n"/>
      <c r="I11" s="14" t="n"/>
      <c r="J11" s="15">
        <f>IF(OR(H11="",I11="",I11=0),"",H11/I11-1)</f>
        <v/>
      </c>
      <c r="K11" s="16" t="inlineStr">
        <is>
          <t>Not started</t>
        </is>
      </c>
    </row>
    <row r="12" ht="30" customHeight="1">
      <c r="A12" t="n">
        <v>8</v>
      </c>
      <c r="B12" s="3" t="inlineStr">
        <is>
          <t>3 Energy footprint</t>
        </is>
      </c>
      <c r="C12" s="3" t="inlineStr">
        <is>
          <t>% of energy consumed from renewable sources</t>
        </is>
      </c>
      <c r="D12" s="3" t="inlineStr">
        <is>
          <t>%</t>
        </is>
      </c>
      <c r="E12" s="13" t="inlineStr">
        <is>
          <t>Energy</t>
        </is>
      </c>
      <c r="F12" s="13" t="inlineStr">
        <is>
          <t>Meters, PPAs</t>
        </is>
      </c>
      <c r="G12" s="13" t="inlineStr">
        <is>
          <t>RE invoices, PPA, I-RECs</t>
        </is>
      </c>
      <c r="H12" s="14" t="n"/>
      <c r="I12" s="14" t="n"/>
      <c r="J12" s="15">
        <f>IF(OR(H12="",I12="",I12=0),"",H12/I12-1)</f>
        <v/>
      </c>
      <c r="K12" s="16" t="inlineStr">
        <is>
          <t>Not started</t>
        </is>
      </c>
    </row>
    <row r="13" ht="30" customHeight="1">
      <c r="A13" t="n">
        <v>9</v>
      </c>
      <c r="B13" s="3" t="inlineStr">
        <is>
          <t>3 Energy footprint</t>
        </is>
      </c>
      <c r="C13" s="3" t="inlineStr">
        <is>
          <t>Energy intensity</t>
        </is>
      </c>
      <c r="D13" s="3" t="inlineStr">
        <is>
          <t>GJ / ₹</t>
        </is>
      </c>
      <c r="E13" s="13" t="inlineStr">
        <is>
          <t>Sustainability</t>
        </is>
      </c>
      <c r="F13" s="13" t="inlineStr">
        <is>
          <t>Sheet 3</t>
        </is>
      </c>
      <c r="G13" s="13" t="inlineStr">
        <is>
          <t>As above</t>
        </is>
      </c>
      <c r="H13" s="14" t="n"/>
      <c r="I13" s="14" t="n"/>
      <c r="J13" s="15">
        <f>IF(OR(H13="",I13="",I13=0),"",H13/I13-1)</f>
        <v/>
      </c>
      <c r="K13" s="16" t="inlineStr">
        <is>
          <t>Not started</t>
        </is>
      </c>
    </row>
    <row r="14" ht="30" customHeight="1">
      <c r="A14" t="n">
        <v>10</v>
      </c>
      <c r="B14" s="3" t="inlineStr">
        <is>
          <t>4 Circularity (waste)</t>
        </is>
      </c>
      <c r="C14" s="3" t="inlineStr">
        <is>
          <t>Waste generated by category</t>
        </is>
      </c>
      <c r="D14" s="3" t="inlineStr">
        <is>
          <t>tonnes</t>
        </is>
      </c>
      <c r="E14" s="13" t="inlineStr">
        <is>
          <t>EHS</t>
        </is>
      </c>
      <c r="F14" s="13" t="inlineStr">
        <is>
          <t>Waste manifests</t>
        </is>
      </c>
      <c r="G14" s="13" t="inlineStr">
        <is>
          <t>Manifests, vendor certificates, weighbridge slips</t>
        </is>
      </c>
      <c r="H14" s="14" t="n"/>
      <c r="I14" s="14" t="n"/>
      <c r="J14" s="15">
        <f>IF(OR(H14="",I14="",I14=0),"",H14/I14-1)</f>
        <v/>
      </c>
      <c r="K14" s="16" t="inlineStr">
        <is>
          <t>Not started</t>
        </is>
      </c>
    </row>
    <row r="15" ht="30" customHeight="1">
      <c r="A15" t="n">
        <v>11</v>
      </c>
      <c r="B15" s="3" t="inlineStr">
        <is>
          <t>4 Circularity (waste)</t>
        </is>
      </c>
      <c r="C15" s="3" t="inlineStr">
        <is>
          <t>Waste intensity</t>
        </is>
      </c>
      <c r="D15" s="3" t="inlineStr">
        <is>
          <t>t / ₹</t>
        </is>
      </c>
      <c r="E15" s="13" t="inlineStr">
        <is>
          <t>Sustainability</t>
        </is>
      </c>
      <c r="F15" s="13" t="inlineStr">
        <is>
          <t>Sheet 3</t>
        </is>
      </c>
      <c r="G15" s="13" t="inlineStr">
        <is>
          <t>As above</t>
        </is>
      </c>
      <c r="H15" s="14" t="n"/>
      <c r="I15" s="14" t="n"/>
      <c r="J15" s="15">
        <f>IF(OR(H15="",I15="",I15=0),"",H15/I15-1)</f>
        <v/>
      </c>
      <c r="K15" s="16" t="inlineStr">
        <is>
          <t>Not started</t>
        </is>
      </c>
    </row>
    <row r="16" ht="30" customHeight="1">
      <c r="A16" t="n">
        <v>12</v>
      </c>
      <c r="B16" s="3" t="inlineStr">
        <is>
          <t>4 Circularity (waste)</t>
        </is>
      </c>
      <c r="C16" s="3" t="inlineStr">
        <is>
          <t>Waste recovered (recycled, re-used, other recovery) and disposed (incineration, landfill, other)</t>
        </is>
      </c>
      <c r="D16" s="3" t="inlineStr">
        <is>
          <t>tonnes</t>
        </is>
      </c>
      <c r="E16" s="13" t="inlineStr">
        <is>
          <t>EHS</t>
        </is>
      </c>
      <c r="F16" s="13" t="inlineStr">
        <is>
          <t>Vendor certificates</t>
        </is>
      </c>
      <c r="G16" s="13" t="inlineStr">
        <is>
          <t>Recycler certificates, disposal records</t>
        </is>
      </c>
      <c r="H16" s="14" t="n"/>
      <c r="I16" s="14" t="n"/>
      <c r="J16" s="15">
        <f>IF(OR(H16="",I16="",I16=0),"",H16/I16-1)</f>
        <v/>
      </c>
      <c r="K16" s="16" t="inlineStr">
        <is>
          <t>Not started</t>
        </is>
      </c>
    </row>
    <row r="17" ht="30" customHeight="1">
      <c r="A17" t="n">
        <v>13</v>
      </c>
      <c r="B17" s="3" t="inlineStr">
        <is>
          <t>5 Employee wellbeing and safety</t>
        </is>
      </c>
      <c r="C17" s="3" t="inlineStr">
        <is>
          <t>Spending on employee and worker wellbeing as % of total revenue</t>
        </is>
      </c>
      <c r="D17" s="3" t="inlineStr">
        <is>
          <t>%</t>
        </is>
      </c>
      <c r="E17" s="13" t="inlineStr">
        <is>
          <t>HR / Finance</t>
        </is>
      </c>
      <c r="F17" s="13" t="inlineStr">
        <is>
          <t>Payroll, GL</t>
        </is>
      </c>
      <c r="G17" s="13" t="inlineStr">
        <is>
          <t>Insurance, benefits, GL extracts</t>
        </is>
      </c>
      <c r="H17" s="14" t="n"/>
      <c r="I17" s="14" t="n"/>
      <c r="J17" s="15">
        <f>IF(OR(H17="",I17="",I17=0),"",H17/I17-1)</f>
        <v/>
      </c>
      <c r="K17" s="16" t="inlineStr">
        <is>
          <t>Not started</t>
        </is>
      </c>
    </row>
    <row r="18" ht="30" customHeight="1">
      <c r="A18" t="n">
        <v>14</v>
      </c>
      <c r="B18" s="3" t="inlineStr">
        <is>
          <t>5 Employee wellbeing and safety</t>
        </is>
      </c>
      <c r="C18" s="3" t="inlineStr">
        <is>
          <t>Safety: LTIFR, fatalities, permanent disabilities (employees and workers)</t>
        </is>
      </c>
      <c r="D18" s="3" t="inlineStr">
        <is>
          <t>number</t>
        </is>
      </c>
      <c r="E18" s="13" t="inlineStr">
        <is>
          <t>Safety</t>
        </is>
      </c>
      <c r="F18" s="13" t="inlineStr">
        <is>
          <t>Incident system</t>
        </is>
      </c>
      <c r="G18" s="13" t="inlineStr">
        <is>
          <t>Incident reports, man-hours</t>
        </is>
      </c>
      <c r="H18" s="14" t="n"/>
      <c r="I18" s="14" t="n"/>
      <c r="J18" s="15">
        <f>IF(OR(H18="",I18="",I18=0),"",H18/I18-1)</f>
        <v/>
      </c>
      <c r="K18" s="16" t="inlineStr">
        <is>
          <t>Not started</t>
        </is>
      </c>
    </row>
    <row r="19" ht="30" customHeight="1">
      <c r="A19" t="n">
        <v>15</v>
      </c>
      <c r="B19" s="3" t="inlineStr">
        <is>
          <t>6 Gender diversity</t>
        </is>
      </c>
      <c r="C19" s="3" t="inlineStr">
        <is>
          <t>Gross wages paid to females as % of total wages</t>
        </is>
      </c>
      <c r="D19" s="3" t="inlineStr">
        <is>
          <t>%</t>
        </is>
      </c>
      <c r="E19" s="13" t="inlineStr">
        <is>
          <t>HR</t>
        </is>
      </c>
      <c r="F19" s="13" t="inlineStr">
        <is>
          <t>Payroll</t>
        </is>
      </c>
      <c r="G19" s="13" t="inlineStr">
        <is>
          <t>Payroll register by gender</t>
        </is>
      </c>
      <c r="H19" s="14" t="n"/>
      <c r="I19" s="14" t="n"/>
      <c r="J19" s="15">
        <f>IF(OR(H19="",I19="",I19=0),"",H19/I19-1)</f>
        <v/>
      </c>
      <c r="K19" s="16" t="inlineStr">
        <is>
          <t>Not started</t>
        </is>
      </c>
    </row>
    <row r="20" ht="30" customHeight="1">
      <c r="A20" t="n">
        <v>16</v>
      </c>
      <c r="B20" s="3" t="inlineStr">
        <is>
          <t>6 Gender diversity</t>
        </is>
      </c>
      <c r="C20" s="3" t="inlineStr">
        <is>
          <t>POSH complaints (filed, as % of female employees, upheld)</t>
        </is>
      </c>
      <c r="D20" s="3" t="inlineStr">
        <is>
          <t>number, %</t>
        </is>
      </c>
      <c r="E20" s="13" t="inlineStr">
        <is>
          <t>HR / ICC</t>
        </is>
      </c>
      <c r="F20" s="13" t="inlineStr">
        <is>
          <t>ICC register</t>
        </is>
      </c>
      <c r="G20" s="13" t="inlineStr">
        <is>
          <t>ICC minutes and annual report</t>
        </is>
      </c>
      <c r="H20" s="14" t="n"/>
      <c r="I20" s="14" t="n"/>
      <c r="J20" s="15">
        <f>IF(OR(H20="",I20="",I20=0),"",H20/I20-1)</f>
        <v/>
      </c>
      <c r="K20" s="16" t="inlineStr">
        <is>
          <t>Not started</t>
        </is>
      </c>
    </row>
    <row r="21" ht="30" customHeight="1">
      <c r="A21" t="n">
        <v>17</v>
      </c>
      <c r="B21" s="3" t="inlineStr">
        <is>
          <t>7 Inclusive development</t>
        </is>
      </c>
      <c r="C21" s="3" t="inlineStr">
        <is>
          <t>Input material sourced from MSMEs / small producers and from within India</t>
        </is>
      </c>
      <c r="D21" s="3" t="inlineStr">
        <is>
          <t>% of inputs</t>
        </is>
      </c>
      <c r="E21" s="13" t="inlineStr">
        <is>
          <t>Procurement</t>
        </is>
      </c>
      <c r="F21" s="13" t="inlineStr">
        <is>
          <t>ERP vendor master</t>
        </is>
      </c>
      <c r="G21" s="13" t="inlineStr">
        <is>
          <t>Udyam registration, vendor master</t>
        </is>
      </c>
      <c r="H21" s="14" t="n"/>
      <c r="I21" s="14" t="n"/>
      <c r="J21" s="15">
        <f>IF(OR(H21="",I21="",I21=0),"",H21/I21-1)</f>
        <v/>
      </c>
      <c r="K21" s="16" t="inlineStr">
        <is>
          <t>Not started</t>
        </is>
      </c>
    </row>
    <row r="22" ht="30" customHeight="1">
      <c r="A22" t="n">
        <v>18</v>
      </c>
      <c r="B22" s="3" t="inlineStr">
        <is>
          <t>7 Inclusive development</t>
        </is>
      </c>
      <c r="C22" s="3" t="inlineStr">
        <is>
          <t>Wages paid in smaller towns (rural, semi-urban, urban, metro) as % of wage cost</t>
        </is>
      </c>
      <c r="D22" s="3" t="inlineStr">
        <is>
          <t>%</t>
        </is>
      </c>
      <c r="E22" s="13" t="inlineStr">
        <is>
          <t>HR</t>
        </is>
      </c>
      <c r="F22" s="13" t="inlineStr">
        <is>
          <t>Payroll by location</t>
        </is>
      </c>
      <c r="G22" s="13" t="inlineStr">
        <is>
          <t>Location classification basis (Sheet 4)</t>
        </is>
      </c>
      <c r="H22" s="14" t="n"/>
      <c r="I22" s="14" t="n"/>
      <c r="J22" s="15">
        <f>IF(OR(H22="",I22="",I22=0),"",H22/I22-1)</f>
        <v/>
      </c>
      <c r="K22" s="16" t="inlineStr">
        <is>
          <t>Not started</t>
        </is>
      </c>
    </row>
    <row r="23" ht="30" customHeight="1">
      <c r="A23" t="n">
        <v>19</v>
      </c>
      <c r="B23" s="3" t="inlineStr">
        <is>
          <t>8 Fairness with customers and suppliers</t>
        </is>
      </c>
      <c r="C23" s="3" t="inlineStr">
        <is>
          <t>Instances of customer data breaches</t>
        </is>
      </c>
      <c r="D23" s="3" t="inlineStr">
        <is>
          <t>number</t>
        </is>
      </c>
      <c r="E23" s="13" t="inlineStr">
        <is>
          <t>IT / Legal</t>
        </is>
      </c>
      <c r="F23" s="13" t="inlineStr">
        <is>
          <t>Incident log</t>
        </is>
      </c>
      <c r="G23" s="13" t="inlineStr">
        <is>
          <t>Incident register</t>
        </is>
      </c>
      <c r="H23" s="14" t="n"/>
      <c r="I23" s="14" t="n"/>
      <c r="J23" s="15">
        <f>IF(OR(H23="",I23="",I23=0),"",H23/I23-1)</f>
        <v/>
      </c>
      <c r="K23" s="16" t="inlineStr">
        <is>
          <t>Not started</t>
        </is>
      </c>
    </row>
    <row r="24" ht="30" customHeight="1">
      <c r="A24" t="n">
        <v>20</v>
      </c>
      <c r="B24" s="3" t="inlineStr">
        <is>
          <t>8 Fairness with customers and suppliers</t>
        </is>
      </c>
      <c r="C24" s="3" t="inlineStr">
        <is>
          <t>Days of accounts payable</t>
        </is>
      </c>
      <c r="D24" s="3" t="inlineStr">
        <is>
          <t>days</t>
        </is>
      </c>
      <c r="E24" s="13" t="inlineStr">
        <is>
          <t>Finance</t>
        </is>
      </c>
      <c r="F24" s="13" t="inlineStr">
        <is>
          <t>Audited financials</t>
        </is>
      </c>
      <c r="G24" s="13" t="inlineStr">
        <is>
          <t>Sheet 6</t>
        </is>
      </c>
      <c r="H24" s="14" t="n"/>
      <c r="I24" s="14" t="n"/>
      <c r="J24" s="15">
        <f>IF(OR(H24="",I24="",I24=0),"",H24/I24-1)</f>
        <v/>
      </c>
      <c r="K24" s="16" t="inlineStr">
        <is>
          <t>Not started</t>
        </is>
      </c>
    </row>
    <row r="25" ht="30" customHeight="1">
      <c r="A25" t="n">
        <v>21</v>
      </c>
      <c r="B25" s="3" t="inlineStr">
        <is>
          <t>9 Openness of business</t>
        </is>
      </c>
      <c r="C25" s="3" t="inlineStr">
        <is>
          <t>Concentration of purchases and sales with trading houses, dealers and related parties</t>
        </is>
      </c>
      <c r="D25" s="3" t="inlineStr">
        <is>
          <t>%</t>
        </is>
      </c>
      <c r="E25" s="13" t="inlineStr">
        <is>
          <t>Finance / Procurement</t>
        </is>
      </c>
      <c r="F25" s="13" t="inlineStr">
        <is>
          <t>ERP, RPT register</t>
        </is>
      </c>
      <c r="G25" s="13" t="inlineStr">
        <is>
          <t>Sheet 5</t>
        </is>
      </c>
      <c r="H25" s="14" t="n"/>
      <c r="I25" s="14" t="n"/>
      <c r="J25" s="15">
        <f>IF(OR(H25="",I25="",I25=0),"",H25/I25-1)</f>
        <v/>
      </c>
      <c r="K25" s="16" t="inlineStr">
        <is>
          <t>Not started</t>
        </is>
      </c>
    </row>
    <row r="28" ht="30" customHeight="1">
      <c r="A28" s="17" t="inlineStr">
        <is>
          <t>Red change % = more than 25% year on year: check for errors, boundary changes or restatements, and explain them in the report. KPI wording summarises Annexure 17A of the SEBI LODR Master Circular; use the exact parameters and the Industry Standards on BRSR Core when you report.</t>
        </is>
      </c>
    </row>
    <row r="29"/>
  </sheetData>
  <mergeCells count="1">
    <mergeCell ref="A28:K29"/>
  </mergeCells>
  <conditionalFormatting sqref="J5:J40">
    <cfRule type="expression" priority="1" dxfId="0">
      <formula>AND(ISNUMBER(J5),ABS(J5)&gt;0.25)</formula>
    </cfRule>
  </conditionalFormatting>
  <dataValidations count="1">
    <dataValidation sqref="K5 K6 K7 K8 K9 K10 K11 K12 K13 K14 K15 K16 K17 K18 K19 K20 K21 K22 K23 K24 K25" showDropDown="0" showInputMessage="0" showErrorMessage="0" allowBlank="0" type="list">
      <formula1>"Not started,Data collected,Reviewed,Evidence ready,Assured"</formula1>
    </dataValidation>
  </dataValidations>
  <pageMargins left="0.75" right="0.75" top="1" bottom="1" header="0.5" footer="0.5"/>
  <pageSetup orientation="landscape" fitToHeight="0"/>
</worksheet>
</file>

<file path=xl/worksheets/sheet4.xml><?xml version="1.0" encoding="utf-8"?>
<worksheet xmlns="http://schemas.openxmlformats.org/spreadsheetml/2006/main">
  <sheetPr>
    <outlinePr summaryBelow="1" summaryRight="1"/>
    <pageSetUpPr fitToPage="1"/>
  </sheetPr>
  <dimension ref="A1:G15"/>
  <sheetViews>
    <sheetView showGridLines="0" workbookViewId="0">
      <selection activeCell="A1" sqref="A1"/>
    </sheetView>
  </sheetViews>
  <sheetFormatPr baseColWidth="8" defaultRowHeight="15"/>
  <cols>
    <col width="46" customWidth="1" min="1" max="1"/>
    <col width="16" customWidth="1" min="2" max="2"/>
    <col width="18" customWidth="1" min="3" max="3"/>
    <col width="22" customWidth="1" min="4" max="4"/>
    <col width="22" customWidth="1" min="5" max="5"/>
    <col width="24" customWidth="1" min="6" max="6"/>
    <col width="30" customWidth="1" min="7" max="7"/>
  </cols>
  <sheetData>
    <row r="1">
      <c r="A1" s="5" t="inlineStr">
        <is>
          <t>Intensity calculator</t>
        </is>
      </c>
    </row>
    <row r="2">
      <c r="A2" s="6" t="inlineStr">
        <is>
          <t>Intensity per rupee of turnover, and per rupee of turnover adjusted for purchasing power parity (PPP).</t>
        </is>
      </c>
    </row>
    <row r="4">
      <c r="A4" t="inlineStr">
        <is>
          <t>Revenue from operations (₹)</t>
        </is>
      </c>
      <c r="B4" s="18" t="n">
        <v>125000000000</v>
      </c>
    </row>
    <row r="5">
      <c r="A5" t="inlineStr">
        <is>
          <t>PPP conversion factor (₹ per international $)</t>
        </is>
      </c>
      <c r="B5" s="19" t="n">
        <v>20.34</v>
      </c>
      <c r="C5" s="10" t="inlineStr">
        <is>
          <t>FY2025-26 BRSRs of HUL, Tata Steel and Infosys used 20.34 (IMF). State your source.</t>
        </is>
      </c>
    </row>
    <row r="6">
      <c r="A6" t="inlineStr">
        <is>
          <t>Revenue adjusted for PPP (international $)</t>
        </is>
      </c>
      <c r="B6" s="20">
        <f>IF(B5&gt;0,B4/B5,"")</f>
        <v/>
      </c>
    </row>
    <row r="8" ht="34" customHeight="1">
      <c r="A8" s="12" t="inlineStr">
        <is>
          <t>Metric</t>
        </is>
      </c>
      <c r="B8" s="12" t="inlineStr">
        <is>
          <t>Unit</t>
        </is>
      </c>
      <c r="C8" s="12" t="inlineStr">
        <is>
          <t>Current FY value</t>
        </is>
      </c>
      <c r="D8" s="12" t="inlineStr">
        <is>
          <t>Per ₹ crore of turnover</t>
        </is>
      </c>
      <c r="E8" s="12" t="inlineStr">
        <is>
          <t>Per ₹ of turnover</t>
        </is>
      </c>
      <c r="F8" s="12" t="inlineStr">
        <is>
          <t>Per ₹ adjusted for PPP (per international $)</t>
        </is>
      </c>
      <c r="G8" s="12" t="inlineStr">
        <is>
          <t>Note</t>
        </is>
      </c>
    </row>
    <row r="9">
      <c r="A9" t="inlineStr">
        <is>
          <t>Scope 1 + Scope 2 emissions</t>
        </is>
      </c>
      <c r="B9" t="inlineStr">
        <is>
          <t>tCO2e</t>
        </is>
      </c>
      <c r="C9" s="14" t="n">
        <v>42000</v>
      </c>
      <c r="D9" s="21">
        <f>IF(OR(C9="",$B$4=0),"",C9/($B$4/10000000))</f>
        <v/>
      </c>
      <c r="E9" s="22">
        <f>IF(OR(C9="",$B$4=0),"",C9/$B$4)</f>
        <v/>
      </c>
      <c r="F9" s="22">
        <f>IF(OR(C9="",$B$6=""),"",C9/$B$6)</f>
        <v/>
      </c>
    </row>
    <row r="10">
      <c r="A10" t="inlineStr">
        <is>
          <t>Water consumption</t>
        </is>
      </c>
      <c r="B10" t="inlineStr">
        <is>
          <t>kilolitres</t>
        </is>
      </c>
      <c r="C10" s="14" t="n">
        <v>610000</v>
      </c>
      <c r="D10" s="21">
        <f>IF(OR(C10="",$B$4=0),"",C10/($B$4/10000000))</f>
        <v/>
      </c>
      <c r="E10" s="22">
        <f>IF(OR(C10="",$B$4=0),"",C10/$B$4)</f>
        <v/>
      </c>
      <c r="F10" s="22">
        <f>IF(OR(C10="",$B$6=""),"",C10/$B$6)</f>
        <v/>
      </c>
    </row>
    <row r="11">
      <c r="A11" t="inlineStr">
        <is>
          <t>Energy consumption</t>
        </is>
      </c>
      <c r="B11" t="inlineStr">
        <is>
          <t>GJ</t>
        </is>
      </c>
      <c r="C11" s="14" t="n">
        <v>520000</v>
      </c>
      <c r="D11" s="21">
        <f>IF(OR(C11="",$B$4=0),"",C11/($B$4/10000000))</f>
        <v/>
      </c>
      <c r="E11" s="22">
        <f>IF(OR(C11="",$B$4=0),"",C11/$B$4)</f>
        <v/>
      </c>
      <c r="F11" s="22">
        <f>IF(OR(C11="",$B$6=""),"",C11/$B$6)</f>
        <v/>
      </c>
    </row>
    <row r="12">
      <c r="A12" t="inlineStr">
        <is>
          <t>Waste generated</t>
        </is>
      </c>
      <c r="B12" t="inlineStr">
        <is>
          <t>tonnes</t>
        </is>
      </c>
      <c r="C12" s="14" t="n">
        <v>3100</v>
      </c>
      <c r="D12" s="21">
        <f>IF(OR(C12="",$B$4=0),"",C12/($B$4/10000000))</f>
        <v/>
      </c>
      <c r="E12" s="22">
        <f>IF(OR(C12="",$B$4=0),"",C12/$B$4)</f>
        <v/>
      </c>
      <c r="F12" s="22">
        <f>IF(OR(C12="",$B$6=""),"",C12/$B$6)</f>
        <v/>
      </c>
    </row>
    <row r="14" ht="30" customHeight="1">
      <c r="A14" s="17" t="inlineStr">
        <is>
          <t>Use the same revenue figure (revenue from operations, audited) and boundary as your BRSR. Check the Industry Standards on BRSR Core for the definition your assurance provider will test, and disclose the PPP factor and its source every year.</t>
        </is>
      </c>
    </row>
    <row r="15"/>
  </sheetData>
  <mergeCells count="1">
    <mergeCell ref="A14:G15"/>
  </mergeCells>
  <pageMargins left="0.75" right="0.75" top="1" bottom="1" header="0.5" footer="0.5"/>
  <pageSetup orientation="landscape" fitToHeight="0"/>
</worksheet>
</file>

<file path=xl/worksheets/sheet5.xml><?xml version="1.0" encoding="utf-8"?>
<worksheet xmlns="http://schemas.openxmlformats.org/spreadsheetml/2006/main">
  <sheetPr>
    <outlinePr summaryBelow="1" summaryRight="1"/>
    <pageSetUpPr fitToPage="1"/>
  </sheetPr>
  <dimension ref="A1:D9"/>
  <sheetViews>
    <sheetView showGridLines="0" workbookViewId="0">
      <selection activeCell="A1" sqref="A1"/>
    </sheetView>
  </sheetViews>
  <sheetFormatPr baseColWidth="8" defaultRowHeight="15"/>
  <cols>
    <col width="26" customWidth="1" min="1" max="1"/>
    <col width="20" customWidth="1" min="2" max="2"/>
    <col width="20" customWidth="1" min="3" max="3"/>
    <col width="70" customWidth="1" min="4" max="4"/>
  </cols>
  <sheetData>
    <row r="1">
      <c r="A1" s="5" t="inlineStr">
        <is>
          <t>Wages paid in smaller towns</t>
        </is>
      </c>
    </row>
    <row r="2">
      <c r="A2" s="6" t="inlineStr">
        <is>
          <t>Wages paid to persons employed (permanent, non-permanent or on contract) by location category, as % of total wage cost.</t>
        </is>
      </c>
    </row>
    <row r="4" ht="34" customHeight="1">
      <c r="A4" s="12" t="inlineStr">
        <is>
          <t>Location category</t>
        </is>
      </c>
      <c r="B4" s="12" t="inlineStr">
        <is>
          <t>Wages paid (₹)</t>
        </is>
      </c>
      <c r="C4" s="12" t="inlineStr">
        <is>
          <t>% of total wage cost</t>
        </is>
      </c>
      <c r="D4" s="12" t="inlineStr">
        <is>
          <t>Classification basis</t>
        </is>
      </c>
    </row>
    <row r="5">
      <c r="A5" s="8" t="inlineStr">
        <is>
          <t>Rural</t>
        </is>
      </c>
      <c r="B5" s="18" t="n">
        <v>12000000</v>
      </c>
      <c r="C5" s="15">
        <f>IF(SUM($B$5:$B$8)=0,"",B5/SUM($B$5:$B$8))</f>
        <v/>
      </c>
      <c r="D5" s="3" t="inlineStr">
        <is>
          <t>Use RBI’s population-group classification of centres (Census-based), as several companies now do. HCLTech restated FY2024-25 on this basis.</t>
        </is>
      </c>
    </row>
    <row r="6">
      <c r="A6" s="8" t="inlineStr">
        <is>
          <t>Semi-urban</t>
        </is>
      </c>
      <c r="B6" s="18" t="n">
        <v>95000000</v>
      </c>
      <c r="C6" s="15">
        <f>IF(SUM($B$5:$B$8)=0,"",B6/SUM($B$5:$B$8))</f>
        <v/>
      </c>
    </row>
    <row r="7">
      <c r="A7" s="8" t="inlineStr">
        <is>
          <t>Urban</t>
        </is>
      </c>
      <c r="B7" s="18" t="n">
        <v>180000000</v>
      </c>
      <c r="C7" s="15">
        <f>IF(SUM($B$5:$B$8)=0,"",B7/SUM($B$5:$B$8))</f>
        <v/>
      </c>
    </row>
    <row r="8">
      <c r="A8" s="8" t="inlineStr">
        <is>
          <t>Metropolitan</t>
        </is>
      </c>
      <c r="B8" s="18" t="n">
        <v>713000000</v>
      </c>
      <c r="C8" s="15">
        <f>IF(SUM($B$5:$B$8)=0,"",B8/SUM($B$5:$B$8))</f>
        <v/>
      </c>
    </row>
    <row r="9">
      <c r="A9" s="8" t="inlineStr">
        <is>
          <t>Total</t>
        </is>
      </c>
      <c r="B9" s="20">
        <f>SUM(B5:B8)</f>
        <v/>
      </c>
      <c r="C9" s="15">
        <f>SUM(C5:C8)</f>
        <v/>
      </c>
    </row>
  </sheetData>
  <mergeCells count="1">
    <mergeCell ref="D5:D8"/>
  </mergeCells>
  <pageMargins left="0.75" right="0.75" top="1" bottom="1" header="0.5" footer="0.5"/>
  <pageSetup orientation="landscape" fitToHeight="0"/>
</worksheet>
</file>

<file path=xl/worksheets/sheet6.xml><?xml version="1.0" encoding="utf-8"?>
<worksheet xmlns="http://schemas.openxmlformats.org/spreadsheetml/2006/main">
  <sheetPr>
    <outlinePr summaryBelow="1" summaryRight="1"/>
    <pageSetUpPr fitToPage="1"/>
  </sheetPr>
  <dimension ref="A1:D30"/>
  <sheetViews>
    <sheetView showGridLines="0" workbookViewId="0">
      <selection activeCell="A1" sqref="A1"/>
    </sheetView>
  </sheetViews>
  <sheetFormatPr baseColWidth="8" defaultRowHeight="15"/>
  <cols>
    <col width="62" customWidth="1" min="1" max="1"/>
    <col width="20" customWidth="1" min="2" max="2"/>
    <col width="18" customWidth="1" min="3" max="3"/>
    <col width="50" customWidth="1" min="4" max="4"/>
  </cols>
  <sheetData>
    <row r="1">
      <c r="A1" s="5" t="inlineStr">
        <is>
          <t>Openness of business</t>
        </is>
      </c>
    </row>
    <row r="2">
      <c r="A2" s="6" t="inlineStr">
        <is>
          <t>Concentration of purchases and sales, and the share of related-party transactions (RPTs).</t>
        </is>
      </c>
    </row>
    <row r="4" ht="34" customHeight="1">
      <c r="A4" s="12" t="inlineStr">
        <is>
          <t>Input</t>
        </is>
      </c>
      <c r="B4" s="12" t="inlineStr">
        <is>
          <t>Value</t>
        </is>
      </c>
      <c r="C4" s="12" t="inlineStr"/>
      <c r="D4" s="12" t="inlineStr">
        <is>
          <t>Note</t>
        </is>
      </c>
    </row>
    <row r="5">
      <c r="A5" t="inlineStr">
        <is>
          <t>Total purchases (₹)</t>
        </is>
      </c>
      <c r="B5" s="18" t="n">
        <v>60000000000</v>
      </c>
    </row>
    <row r="6">
      <c r="A6" t="inlineStr">
        <is>
          <t>Purchases from trading houses (₹)</t>
        </is>
      </c>
      <c r="B6" s="18" t="n">
        <v>4800000000</v>
      </c>
      <c r="D6" s="10" t="inlineStr">
        <is>
          <t>Use the definition of "trading house" in the Industry Standards on BRSR Core</t>
        </is>
      </c>
    </row>
    <row r="7">
      <c r="A7" t="inlineStr">
        <is>
          <t>Number of trading houses</t>
        </is>
      </c>
      <c r="B7" s="18" t="n">
        <v>148</v>
      </c>
    </row>
    <row r="8">
      <c r="A8" t="inlineStr">
        <is>
          <t>Purchases from top 10 trading houses (₹)</t>
        </is>
      </c>
      <c r="B8" s="18" t="n">
        <v>2100000000</v>
      </c>
    </row>
    <row r="9">
      <c r="A9" t="inlineStr">
        <is>
          <t>Total sales (₹)</t>
        </is>
      </c>
      <c r="B9" s="18" t="n">
        <v>125000000000</v>
      </c>
    </row>
    <row r="10">
      <c r="A10" t="inlineStr">
        <is>
          <t>Sales to dealers / distributors (₹)</t>
        </is>
      </c>
      <c r="B10" s="18" t="n">
        <v>87500000000</v>
      </c>
    </row>
    <row r="11">
      <c r="A11" t="inlineStr">
        <is>
          <t>Number of dealers / distributors</t>
        </is>
      </c>
      <c r="B11" s="18" t="n">
        <v>13825</v>
      </c>
    </row>
    <row r="12">
      <c r="A12" t="inlineStr">
        <is>
          <t>Sales to top 10 dealers / distributors (₹)</t>
        </is>
      </c>
      <c r="B12" s="18" t="n">
        <v>3500000000</v>
      </c>
    </row>
    <row r="13">
      <c r="A13" t="inlineStr">
        <is>
          <t>RPT purchases (₹)</t>
        </is>
      </c>
      <c r="B13" s="18" t="n">
        <v>900000000</v>
      </c>
    </row>
    <row r="14">
      <c r="A14" t="inlineStr">
        <is>
          <t>RPT sales (₹)</t>
        </is>
      </c>
      <c r="B14" s="18" t="n">
        <v>125000000</v>
      </c>
    </row>
    <row r="15">
      <c r="A15" t="inlineStr">
        <is>
          <t>Total loans and advances (₹)</t>
        </is>
      </c>
      <c r="B15" s="18" t="n">
        <v>2000000000</v>
      </c>
    </row>
    <row r="16">
      <c r="A16" t="inlineStr">
        <is>
          <t>RPT loans and advances (₹)</t>
        </is>
      </c>
      <c r="B16" s="18" t="n">
        <v>0</v>
      </c>
    </row>
    <row r="17">
      <c r="A17" t="inlineStr">
        <is>
          <t>Total investments (₹)</t>
        </is>
      </c>
      <c r="B17" s="18" t="n">
        <v>30000000000</v>
      </c>
    </row>
    <row r="18">
      <c r="A18" t="inlineStr">
        <is>
          <t>RPT investments (₹)</t>
        </is>
      </c>
      <c r="B18" s="18" t="n">
        <v>1200000000</v>
      </c>
    </row>
    <row r="20" ht="34" customHeight="1">
      <c r="A20" s="12" t="inlineStr">
        <is>
          <t>Result (as disclosed in BRSR Principle 1, Essential Indicator 9)</t>
        </is>
      </c>
      <c r="B20" s="12" t="inlineStr">
        <is>
          <t>Value</t>
        </is>
      </c>
      <c r="C20" s="12" t="inlineStr"/>
      <c r="D20" s="12" t="inlineStr"/>
    </row>
    <row r="21">
      <c r="A21" t="inlineStr">
        <is>
          <t>Purchases from trading houses as % of total purchases</t>
        </is>
      </c>
      <c r="B21" s="15">
        <f>IF(B5=0,"",B6/B5)</f>
        <v/>
      </c>
    </row>
    <row r="22">
      <c r="A22" t="inlineStr">
        <is>
          <t>Number of trading houses</t>
        </is>
      </c>
      <c r="B22" s="20">
        <f>B7</f>
        <v/>
      </c>
    </row>
    <row r="23">
      <c r="A23" t="inlineStr">
        <is>
          <t>Purchases from top 10 trading houses as % of purchases from trading houses</t>
        </is>
      </c>
      <c r="B23" s="15">
        <f>IF(B6=0,"",B8/B6)</f>
        <v/>
      </c>
    </row>
    <row r="24">
      <c r="A24" t="inlineStr">
        <is>
          <t>Sales to dealers / distributors as % of total sales</t>
        </is>
      </c>
      <c r="B24" s="15">
        <f>IF(B9=0,"",B10/B9)</f>
        <v/>
      </c>
    </row>
    <row r="25">
      <c r="A25" t="inlineStr">
        <is>
          <t>Number of dealers / distributors</t>
        </is>
      </c>
      <c r="B25" s="20">
        <f>B11</f>
        <v/>
      </c>
    </row>
    <row r="26">
      <c r="A26" t="inlineStr">
        <is>
          <t>Sales to top 10 dealers / distributors as % of sales to dealers / distributors</t>
        </is>
      </c>
      <c r="B26" s="15">
        <f>IF(B10=0,"",B12/B10)</f>
        <v/>
      </c>
    </row>
    <row r="27">
      <c r="A27" t="inlineStr">
        <is>
          <t>Share of RPTs in purchases</t>
        </is>
      </c>
      <c r="B27" s="15">
        <f>IF(B5=0,"",B13/B5)</f>
        <v/>
      </c>
    </row>
    <row r="28">
      <c r="A28" t="inlineStr">
        <is>
          <t>Share of RPTs in sales</t>
        </is>
      </c>
      <c r="B28" s="15">
        <f>IF(B9=0,"",B14/B9)</f>
        <v/>
      </c>
    </row>
    <row r="29">
      <c r="A29" t="inlineStr">
        <is>
          <t>Share of RPTs in loans and advances</t>
        </is>
      </c>
      <c r="B29" s="15">
        <f>IF(B15=0,"",B16/B15)</f>
        <v/>
      </c>
    </row>
    <row r="30">
      <c r="A30" t="inlineStr">
        <is>
          <t>Share of RPTs in investments</t>
        </is>
      </c>
      <c r="B30" s="15">
        <f>IF(B17=0,"",B18/B17)</f>
        <v/>
      </c>
    </row>
  </sheetData>
  <pageMargins left="0.75" right="0.75" top="1" bottom="1" header="0.5" footer="0.5"/>
  <pageSetup orientation="landscape" fitToHeight="0"/>
</worksheet>
</file>

<file path=xl/worksheets/sheet7.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62" customWidth="1" min="1" max="1"/>
    <col width="22" customWidth="1" min="2" max="2"/>
    <col width="50" customWidth="1" min="3" max="3"/>
  </cols>
  <sheetData>
    <row r="1">
      <c r="A1" s="5" t="inlineStr">
        <is>
          <t>Days of accounts payable, and inputs from MSMEs and within India</t>
        </is>
      </c>
    </row>
    <row r="2">
      <c r="A2" s="6" t="inlineStr">
        <is>
          <t>Days of accounts payable = accounts payable × 365 ÷ cost of goods and services procured.</t>
        </is>
      </c>
    </row>
    <row r="4">
      <c r="A4" t="inlineStr">
        <is>
          <t>Accounts payable (₹)</t>
        </is>
      </c>
      <c r="B4" s="18" t="n">
        <v>8000000000</v>
      </c>
    </row>
    <row r="5">
      <c r="A5" t="inlineStr">
        <is>
          <t>Cost of goods and services procured (₹)</t>
        </is>
      </c>
      <c r="B5" s="18" t="n">
        <v>60000000000</v>
      </c>
    </row>
    <row r="6">
      <c r="A6" s="8" t="inlineStr">
        <is>
          <t>Days of accounts payable</t>
        </is>
      </c>
      <c r="B6" s="23">
        <f>IF(B5=0,"",B4*365/B5)</f>
        <v/>
      </c>
      <c r="C6" s="10" t="inlineStr">
        <is>
          <t>Compare with MSMED Act payment terms for MSME suppliers</t>
        </is>
      </c>
    </row>
    <row r="8">
      <c r="A8" t="inlineStr">
        <is>
          <t>Total input materials (₹)</t>
        </is>
      </c>
      <c r="B8" s="18" t="n">
        <v>45000000000</v>
      </c>
    </row>
    <row r="9">
      <c r="A9" t="inlineStr">
        <is>
          <t>Sourced from MSMEs / small producers (₹)</t>
        </is>
      </c>
      <c r="B9" s="18" t="n">
        <v>9000000000</v>
      </c>
    </row>
    <row r="10">
      <c r="A10" t="inlineStr">
        <is>
          <t>Sourced directly from within India (₹)</t>
        </is>
      </c>
      <c r="B10" s="18" t="n">
        <v>36000000000</v>
      </c>
    </row>
    <row r="11">
      <c r="A11" s="8" t="inlineStr">
        <is>
          <t>From MSMEs / small producers, % of total inputs</t>
        </is>
      </c>
      <c r="B11" s="15">
        <f>IF(B8=0,"",B9/B8)</f>
        <v/>
      </c>
    </row>
    <row r="12">
      <c r="A12" s="8" t="inlineStr">
        <is>
          <t>Directly from within India, % of total inputs</t>
        </is>
      </c>
      <c r="B12" s="15">
        <f>IF(B8=0,"",B10/B8)</f>
        <v/>
      </c>
    </row>
  </sheetData>
  <pageMargins left="0.75" right="0.75" top="1" bottom="1" header="0.5" footer="0.5"/>
  <pageSetup orientation="landscape" fitToHeight="0"/>
</worksheet>
</file>

<file path=xl/worksheets/sheet8.xml><?xml version="1.0" encoding="utf-8"?>
<worksheet xmlns="http://schemas.openxmlformats.org/spreadsheetml/2006/main">
  <sheetPr>
    <outlinePr summaryBelow="1" summaryRight="1"/>
    <pageSetUpPr fitToPage="1"/>
  </sheetPr>
  <dimension ref="A1:M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8" customWidth="1" min="3" max="3"/>
    <col width="16" customWidth="1" min="4" max="4"/>
    <col width="12" customWidth="1" min="5" max="5"/>
    <col width="12" customWidth="1" min="6" max="6"/>
    <col width="20" customWidth="1" min="7" max="7"/>
    <col width="18" customWidth="1" min="8" max="8"/>
    <col width="16" customWidth="1" min="9" max="9"/>
    <col width="14" customWidth="1" min="10" max="10"/>
    <col width="20" customWidth="1" min="12" max="12"/>
    <col width="18" customWidth="1" min="13" max="13"/>
  </cols>
  <sheetData>
    <row r="1">
      <c r="A1" s="5" t="inlineStr">
        <is>
          <t>Value chain partner screener</t>
        </is>
      </c>
    </row>
    <row r="2">
      <c r="A2" s="6" t="inlineStr">
        <is>
          <t>List suppliers (purchases) and customers (sales) with annual value. The sheet flags partners at 2% or more and running coverage towards 75%.</t>
        </is>
      </c>
    </row>
    <row r="4" ht="34" customHeight="1">
      <c r="A4" s="12" t="inlineStr">
        <is>
          <t>Partner</t>
        </is>
      </c>
      <c r="B4" s="12" t="inlineStr">
        <is>
          <t>Type</t>
        </is>
      </c>
      <c r="C4" s="12" t="inlineStr">
        <is>
          <t>Annual value (₹)</t>
        </is>
      </c>
      <c r="D4" s="12" t="inlineStr">
        <is>
          <t>Share of total for its type</t>
        </is>
      </c>
      <c r="E4" s="12" t="inlineStr">
        <is>
          <t>2% or more?</t>
        </is>
      </c>
      <c r="F4" s="12" t="inlineStr">
        <is>
          <t>Rank within type</t>
        </is>
      </c>
      <c r="G4" s="12" t="inlineStr">
        <is>
          <t>Cumulative share (partners at ≥2%)</t>
        </is>
      </c>
      <c r="H4" s="12" t="inlineStr">
        <is>
          <t>In scope (≥2%, up to 75%)?</t>
        </is>
      </c>
      <c r="I4" s="12" t="inlineStr">
        <is>
          <t>Questionnaire sent</t>
        </is>
      </c>
      <c r="J4" s="12" t="inlineStr">
        <is>
          <t>Data received</t>
        </is>
      </c>
      <c r="L4" t="inlineStr">
        <is>
          <t>Total purchases (₹)</t>
        </is>
      </c>
      <c r="M4" s="18" t="n">
        <v>60000000000</v>
      </c>
    </row>
    <row r="5">
      <c r="A5" s="16" t="inlineStr">
        <is>
          <t>Steel supplier A</t>
        </is>
      </c>
      <c r="B5" s="16" t="inlineStr">
        <is>
          <t>Supplier</t>
        </is>
      </c>
      <c r="C5" s="18" t="n">
        <v>9000000000</v>
      </c>
      <c r="D5" s="24">
        <f>IF(OR(B5="",C5=""),"",C5/IF(B5="Supplier",$M$4,$M$5))</f>
        <v/>
      </c>
      <c r="E5" s="9">
        <f>IF(D5="","",IF(D5&gt;=$M$6,"Yes","No"))</f>
        <v/>
      </c>
      <c r="F5" s="11">
        <f>IF(D5="","",COUNTIFS($B$5:$B$204,B5,$C$5:$C$204,"&gt;"&amp;C5)+1)</f>
        <v/>
      </c>
      <c r="G5" s="15">
        <f>IF(E5&lt;&gt;"Yes","",SUMIFS($D$5:$D$204,$B$5:$B$204,B5,$E$5:$E$204,"Yes",$C$5:$C$204,"&gt;="&amp;C5))</f>
        <v/>
      </c>
      <c r="H5" s="9">
        <f>IF(E5&lt;&gt;"Yes","",IF(G5-D5&lt;$M$7,"Yes","No (beyond 75%)"))</f>
        <v/>
      </c>
      <c r="I5" s="16" t="n"/>
      <c r="J5" s="16" t="n"/>
      <c r="L5" t="inlineStr">
        <is>
          <t>Total sales (₹)</t>
        </is>
      </c>
      <c r="M5" s="18" t="n">
        <v>125000000000</v>
      </c>
    </row>
    <row r="6">
      <c r="A6" s="16" t="inlineStr">
        <is>
          <t>Logistics partner B</t>
        </is>
      </c>
      <c r="B6" s="16" t="inlineStr">
        <is>
          <t>Supplier</t>
        </is>
      </c>
      <c r="C6" s="18" t="n">
        <v>3600000000</v>
      </c>
      <c r="D6" s="24">
        <f>IF(OR(B6="",C6=""),"",C6/IF(B6="Supplier",$M$4,$M$5))</f>
        <v/>
      </c>
      <c r="E6" s="9">
        <f>IF(D6="","",IF(D6&gt;=$M$6,"Yes","No"))</f>
        <v/>
      </c>
      <c r="F6" s="11">
        <f>IF(D6="","",COUNTIFS($B$5:$B$204,B6,$C$5:$C$204,"&gt;"&amp;C6)+1)</f>
        <v/>
      </c>
      <c r="G6" s="15">
        <f>IF(E6&lt;&gt;"Yes","",SUMIFS($D$5:$D$204,$B$5:$B$204,B6,$E$5:$E$204,"Yes",$C$5:$C$204,"&gt;="&amp;C6))</f>
        <v/>
      </c>
      <c r="H6" s="9">
        <f>IF(E6&lt;&gt;"Yes","",IF(G6-D6&lt;$M$7,"Yes","No (beyond 75%)"))</f>
        <v/>
      </c>
      <c r="I6" s="16" t="n"/>
      <c r="J6" s="16" t="n"/>
      <c r="L6" t="inlineStr">
        <is>
          <t>Threshold</t>
        </is>
      </c>
      <c r="M6" s="25" t="n">
        <v>0.02</v>
      </c>
    </row>
    <row r="7">
      <c r="A7" s="16" t="inlineStr">
        <is>
          <t>Packaging supplier C</t>
        </is>
      </c>
      <c r="B7" s="16" t="inlineStr">
        <is>
          <t>Supplier</t>
        </is>
      </c>
      <c r="C7" s="18" t="n">
        <v>1500000000</v>
      </c>
      <c r="D7" s="24">
        <f>IF(OR(B7="",C7=""),"",C7/IF(B7="Supplier",$M$4,$M$5))</f>
        <v/>
      </c>
      <c r="E7" s="9">
        <f>IF(D7="","",IF(D7&gt;=$M$6,"Yes","No"))</f>
        <v/>
      </c>
      <c r="F7" s="11">
        <f>IF(D7="","",COUNTIFS($B$5:$B$204,B7,$C$5:$C$204,"&gt;"&amp;C7)+1)</f>
        <v/>
      </c>
      <c r="G7" s="15">
        <f>IF(E7&lt;&gt;"Yes","",SUMIFS($D$5:$D$204,$B$5:$B$204,B7,$E$5:$E$204,"Yes",$C$5:$C$204,"&gt;="&amp;C7))</f>
        <v/>
      </c>
      <c r="H7" s="9">
        <f>IF(E7&lt;&gt;"Yes","",IF(G7-D7&lt;$M$7,"Yes","No (beyond 75%)"))</f>
        <v/>
      </c>
      <c r="I7" s="16" t="n"/>
      <c r="J7" s="16" t="n"/>
      <c r="L7" t="inlineStr">
        <is>
          <t>Coverage cap</t>
        </is>
      </c>
      <c r="M7" s="25" t="n">
        <v>0.75</v>
      </c>
    </row>
    <row r="8">
      <c r="A8" s="16" t="inlineStr">
        <is>
          <t>Chemicals supplier D</t>
        </is>
      </c>
      <c r="B8" s="16" t="inlineStr">
        <is>
          <t>Supplier</t>
        </is>
      </c>
      <c r="C8" s="18" t="n">
        <v>900000000</v>
      </c>
      <c r="D8" s="24">
        <f>IF(OR(B8="",C8=""),"",C8/IF(B8="Supplier",$M$4,$M$5))</f>
        <v/>
      </c>
      <c r="E8" s="9">
        <f>IF(D8="","",IF(D8&gt;=$M$6,"Yes","No"))</f>
        <v/>
      </c>
      <c r="F8" s="11">
        <f>IF(D8="","",COUNTIFS($B$5:$B$204,B8,$C$5:$C$204,"&gt;"&amp;C8)+1)</f>
        <v/>
      </c>
      <c r="G8" s="15">
        <f>IF(E8&lt;&gt;"Yes","",SUMIFS($D$5:$D$204,$B$5:$B$204,B8,$E$5:$E$204,"Yes",$C$5:$C$204,"&gt;="&amp;C8))</f>
        <v/>
      </c>
      <c r="H8" s="9">
        <f>IF(E8&lt;&gt;"Yes","",IF(G8-D8&lt;$M$7,"Yes","No (beyond 75%)"))</f>
        <v/>
      </c>
      <c r="I8" s="16" t="n"/>
      <c r="J8" s="16" t="n"/>
    </row>
    <row r="9" ht="30" customHeight="1">
      <c r="A9" s="16" t="inlineStr">
        <is>
          <t>Distributor X</t>
        </is>
      </c>
      <c r="B9" s="16" t="inlineStr">
        <is>
          <t>Customer</t>
        </is>
      </c>
      <c r="C9" s="18" t="n">
        <v>22000000000</v>
      </c>
      <c r="D9" s="24">
        <f>IF(OR(B9="",C9=""),"",C9/IF(B9="Supplier",$M$4,$M$5))</f>
        <v/>
      </c>
      <c r="E9" s="9">
        <f>IF(D9="","",IF(D9&gt;=$M$6,"Yes","No"))</f>
        <v/>
      </c>
      <c r="F9" s="11">
        <f>IF(D9="","",COUNTIFS($B$5:$B$204,B9,$C$5:$C$204,"&gt;"&amp;C9)+1)</f>
        <v/>
      </c>
      <c r="G9" s="15">
        <f>IF(E9&lt;&gt;"Yes","",SUMIFS($D$5:$D$204,$B$5:$B$204,B9,$E$5:$E$204,"Yes",$C$5:$C$204,"&gt;="&amp;C9))</f>
        <v/>
      </c>
      <c r="H9" s="9">
        <f>IF(E9&lt;&gt;"Yes","",IF(G9-D9&lt;$M$7,"Yes","No (beyond 75%)"))</f>
        <v/>
      </c>
      <c r="I9" s="16" t="n"/>
      <c r="J9" s="16" t="n"/>
      <c r="L9" s="17" t="inlineStr">
        <is>
          <t>Rule: top upstream and downstream partners individually at 2% or more of purchases and sales (by value), which the entity may limit to 75% coverage. Disclosure is voluntary for the top 250 from FY2025-26; assessment or assurance voluntary from FY2026-27. Report partners’ BRSR Core KPIs only to the extent attributable to your business with them.</t>
        </is>
      </c>
    </row>
    <row r="10">
      <c r="A10" s="16" t="inlineStr">
        <is>
          <t>Distributor Y</t>
        </is>
      </c>
      <c r="B10" s="16" t="inlineStr">
        <is>
          <t>Customer</t>
        </is>
      </c>
      <c r="C10" s="18" t="n">
        <v>9000000000</v>
      </c>
      <c r="D10" s="24">
        <f>IF(OR(B10="",C10=""),"",C10/IF(B10="Supplier",$M$4,$M$5))</f>
        <v/>
      </c>
      <c r="E10" s="9">
        <f>IF(D10="","",IF(D10&gt;=$M$6,"Yes","No"))</f>
        <v/>
      </c>
      <c r="F10" s="11">
        <f>IF(D10="","",COUNTIFS($B$5:$B$204,B10,$C$5:$C$204,"&gt;"&amp;C10)+1)</f>
        <v/>
      </c>
      <c r="G10" s="15">
        <f>IF(E10&lt;&gt;"Yes","",SUMIFS($D$5:$D$204,$B$5:$B$204,B10,$E$5:$E$204,"Yes",$C$5:$C$204,"&gt;="&amp;C10))</f>
        <v/>
      </c>
      <c r="H10" s="9">
        <f>IF(E10&lt;&gt;"Yes","",IF(G10-D10&lt;$M$7,"Yes","No (beyond 75%)"))</f>
        <v/>
      </c>
      <c r="I10" s="16" t="n"/>
      <c r="J10" s="16" t="n"/>
    </row>
    <row r="11">
      <c r="A11" s="16" t="inlineStr">
        <is>
          <t>OEM customer Z</t>
        </is>
      </c>
      <c r="B11" s="16" t="inlineStr">
        <is>
          <t>Customer</t>
        </is>
      </c>
      <c r="C11" s="18" t="n">
        <v>2000000000</v>
      </c>
      <c r="D11" s="24">
        <f>IF(OR(B11="",C11=""),"",C11/IF(B11="Supplier",$M$4,$M$5))</f>
        <v/>
      </c>
      <c r="E11" s="9">
        <f>IF(D11="","",IF(D11&gt;=$M$6,"Yes","No"))</f>
        <v/>
      </c>
      <c r="F11" s="11">
        <f>IF(D11="","",COUNTIFS($B$5:$B$204,B11,$C$5:$C$204,"&gt;"&amp;C11)+1)</f>
        <v/>
      </c>
      <c r="G11" s="15">
        <f>IF(E11&lt;&gt;"Yes","",SUMIFS($D$5:$D$204,$B$5:$B$204,B11,$E$5:$E$204,"Yes",$C$5:$C$204,"&gt;="&amp;C11))</f>
        <v/>
      </c>
      <c r="H11" s="9">
        <f>IF(E11&lt;&gt;"Yes","",IF(G11-D11&lt;$M$7,"Yes","No (beyond 75%)"))</f>
        <v/>
      </c>
      <c r="I11" s="16" t="n"/>
      <c r="J11" s="16" t="n"/>
    </row>
    <row r="12">
      <c r="A12" s="16" t="n"/>
      <c r="B12" s="16" t="n"/>
      <c r="C12" s="18" t="n"/>
      <c r="D12" s="24">
        <f>IF(OR(B12="",C12=""),"",C12/IF(B12="Supplier",$M$4,$M$5))</f>
        <v/>
      </c>
      <c r="E12" s="9">
        <f>IF(D12="","",IF(D12&gt;=$M$6,"Yes","No"))</f>
        <v/>
      </c>
      <c r="F12" s="11">
        <f>IF(D12="","",COUNTIFS($B$5:$B$204,B12,$C$5:$C$204,"&gt;"&amp;C12)+1)</f>
        <v/>
      </c>
      <c r="G12" s="15">
        <f>IF(E12&lt;&gt;"Yes","",SUMIFS($D$5:$D$204,$B$5:$B$204,B12,$E$5:$E$204,"Yes",$C$5:$C$204,"&gt;="&amp;C12))</f>
        <v/>
      </c>
      <c r="H12" s="9">
        <f>IF(E12&lt;&gt;"Yes","",IF(G12-D12&lt;$M$7,"Yes","No (beyond 75%)"))</f>
        <v/>
      </c>
      <c r="I12" s="16" t="n"/>
      <c r="J12" s="16" t="n"/>
    </row>
    <row r="13">
      <c r="A13" s="16" t="n"/>
      <c r="B13" s="16" t="n"/>
      <c r="C13" s="18" t="n"/>
      <c r="D13" s="24">
        <f>IF(OR(B13="",C13=""),"",C13/IF(B13="Supplier",$M$4,$M$5))</f>
        <v/>
      </c>
      <c r="E13" s="9">
        <f>IF(D13="","",IF(D13&gt;=$M$6,"Yes","No"))</f>
        <v/>
      </c>
      <c r="F13" s="11">
        <f>IF(D13="","",COUNTIFS($B$5:$B$204,B13,$C$5:$C$204,"&gt;"&amp;C13)+1)</f>
        <v/>
      </c>
      <c r="G13" s="15">
        <f>IF(E13&lt;&gt;"Yes","",SUMIFS($D$5:$D$204,$B$5:$B$204,B13,$E$5:$E$204,"Yes",$C$5:$C$204,"&gt;="&amp;C13))</f>
        <v/>
      </c>
      <c r="H13" s="9">
        <f>IF(E13&lt;&gt;"Yes","",IF(G13-D13&lt;$M$7,"Yes","No (beyond 75%)"))</f>
        <v/>
      </c>
      <c r="I13" s="16" t="n"/>
      <c r="J13" s="16" t="n"/>
    </row>
    <row r="14">
      <c r="A14" s="16" t="n"/>
      <c r="B14" s="16" t="n"/>
      <c r="C14" s="18" t="n"/>
      <c r="D14" s="24">
        <f>IF(OR(B14="",C14=""),"",C14/IF(B14="Supplier",$M$4,$M$5))</f>
        <v/>
      </c>
      <c r="E14" s="9">
        <f>IF(D14="","",IF(D14&gt;=$M$6,"Yes","No"))</f>
        <v/>
      </c>
      <c r="F14" s="11">
        <f>IF(D14="","",COUNTIFS($B$5:$B$204,B14,$C$5:$C$204,"&gt;"&amp;C14)+1)</f>
        <v/>
      </c>
      <c r="G14" s="15">
        <f>IF(E14&lt;&gt;"Yes","",SUMIFS($D$5:$D$204,$B$5:$B$204,B14,$E$5:$E$204,"Yes",$C$5:$C$204,"&gt;="&amp;C14))</f>
        <v/>
      </c>
      <c r="H14" s="9">
        <f>IF(E14&lt;&gt;"Yes","",IF(G14-D14&lt;$M$7,"Yes","No (beyond 75%)"))</f>
        <v/>
      </c>
      <c r="I14" s="16" t="n"/>
      <c r="J14" s="16" t="n"/>
    </row>
    <row r="15">
      <c r="A15" s="16" t="n"/>
      <c r="B15" s="16" t="n"/>
      <c r="C15" s="18" t="n"/>
      <c r="D15" s="24">
        <f>IF(OR(B15="",C15=""),"",C15/IF(B15="Supplier",$M$4,$M$5))</f>
        <v/>
      </c>
      <c r="E15" s="9">
        <f>IF(D15="","",IF(D15&gt;=$M$6,"Yes","No"))</f>
        <v/>
      </c>
      <c r="F15" s="11">
        <f>IF(D15="","",COUNTIFS($B$5:$B$204,B15,$C$5:$C$204,"&gt;"&amp;C15)+1)</f>
        <v/>
      </c>
      <c r="G15" s="15">
        <f>IF(E15&lt;&gt;"Yes","",SUMIFS($D$5:$D$204,$B$5:$B$204,B15,$E$5:$E$204,"Yes",$C$5:$C$204,"&gt;="&amp;C15))</f>
        <v/>
      </c>
      <c r="H15" s="9">
        <f>IF(E15&lt;&gt;"Yes","",IF(G15-D15&lt;$M$7,"Yes","No (beyond 75%)"))</f>
        <v/>
      </c>
      <c r="I15" s="16" t="n"/>
      <c r="J15" s="16" t="n"/>
    </row>
    <row r="16">
      <c r="A16" s="16" t="n"/>
      <c r="B16" s="16" t="n"/>
      <c r="C16" s="18" t="n"/>
      <c r="D16" s="24">
        <f>IF(OR(B16="",C16=""),"",C16/IF(B16="Supplier",$M$4,$M$5))</f>
        <v/>
      </c>
      <c r="E16" s="9">
        <f>IF(D16="","",IF(D16&gt;=$M$6,"Yes","No"))</f>
        <v/>
      </c>
      <c r="F16" s="11">
        <f>IF(D16="","",COUNTIFS($B$5:$B$204,B16,$C$5:$C$204,"&gt;"&amp;C16)+1)</f>
        <v/>
      </c>
      <c r="G16" s="15">
        <f>IF(E16&lt;&gt;"Yes","",SUMIFS($D$5:$D$204,$B$5:$B$204,B16,$E$5:$E$204,"Yes",$C$5:$C$204,"&gt;="&amp;C16))</f>
        <v/>
      </c>
      <c r="H16" s="9">
        <f>IF(E16&lt;&gt;"Yes","",IF(G16-D16&lt;$M$7,"Yes","No (beyond 75%)"))</f>
        <v/>
      </c>
      <c r="I16" s="16" t="n"/>
      <c r="J16" s="16" t="n"/>
    </row>
    <row r="17">
      <c r="A17" s="16" t="n"/>
      <c r="B17" s="16" t="n"/>
      <c r="C17" s="18" t="n"/>
      <c r="D17" s="24">
        <f>IF(OR(B17="",C17=""),"",C17/IF(B17="Supplier",$M$4,$M$5))</f>
        <v/>
      </c>
      <c r="E17" s="9">
        <f>IF(D17="","",IF(D17&gt;=$M$6,"Yes","No"))</f>
        <v/>
      </c>
      <c r="F17" s="11">
        <f>IF(D17="","",COUNTIFS($B$5:$B$204,B17,$C$5:$C$204,"&gt;"&amp;C17)+1)</f>
        <v/>
      </c>
      <c r="G17" s="15">
        <f>IF(E17&lt;&gt;"Yes","",SUMIFS($D$5:$D$204,$B$5:$B$204,B17,$E$5:$E$204,"Yes",$C$5:$C$204,"&gt;="&amp;C17))</f>
        <v/>
      </c>
      <c r="H17" s="9">
        <f>IF(E17&lt;&gt;"Yes","",IF(G17-D17&lt;$M$7,"Yes","No (beyond 75%)"))</f>
        <v/>
      </c>
      <c r="I17" s="16" t="n"/>
      <c r="J17" s="16" t="n"/>
    </row>
    <row r="18">
      <c r="A18" s="16" t="n"/>
      <c r="B18" s="16" t="n"/>
      <c r="C18" s="18" t="n"/>
      <c r="D18" s="24">
        <f>IF(OR(B18="",C18=""),"",C18/IF(B18="Supplier",$M$4,$M$5))</f>
        <v/>
      </c>
      <c r="E18" s="9">
        <f>IF(D18="","",IF(D18&gt;=$M$6,"Yes","No"))</f>
        <v/>
      </c>
      <c r="F18" s="11">
        <f>IF(D18="","",COUNTIFS($B$5:$B$204,B18,$C$5:$C$204,"&gt;"&amp;C18)+1)</f>
        <v/>
      </c>
      <c r="G18" s="15">
        <f>IF(E18&lt;&gt;"Yes","",SUMIFS($D$5:$D$204,$B$5:$B$204,B18,$E$5:$E$204,"Yes",$C$5:$C$204,"&gt;="&amp;C18))</f>
        <v/>
      </c>
      <c r="H18" s="9">
        <f>IF(E18&lt;&gt;"Yes","",IF(G18-D18&lt;$M$7,"Yes","No (beyond 75%)"))</f>
        <v/>
      </c>
      <c r="I18" s="16" t="n"/>
      <c r="J18" s="16" t="n"/>
    </row>
    <row r="19">
      <c r="A19" s="16" t="n"/>
      <c r="B19" s="16" t="n"/>
      <c r="C19" s="18" t="n"/>
      <c r="D19" s="24">
        <f>IF(OR(B19="",C19=""),"",C19/IF(B19="Supplier",$M$4,$M$5))</f>
        <v/>
      </c>
      <c r="E19" s="9">
        <f>IF(D19="","",IF(D19&gt;=$M$6,"Yes","No"))</f>
        <v/>
      </c>
      <c r="F19" s="11">
        <f>IF(D19="","",COUNTIFS($B$5:$B$204,B19,$C$5:$C$204,"&gt;"&amp;C19)+1)</f>
        <v/>
      </c>
      <c r="G19" s="15">
        <f>IF(E19&lt;&gt;"Yes","",SUMIFS($D$5:$D$204,$B$5:$B$204,B19,$E$5:$E$204,"Yes",$C$5:$C$204,"&gt;="&amp;C19))</f>
        <v/>
      </c>
      <c r="H19" s="9">
        <f>IF(E19&lt;&gt;"Yes","",IF(G19-D19&lt;$M$7,"Yes","No (beyond 75%)"))</f>
        <v/>
      </c>
      <c r="I19" s="16" t="n"/>
      <c r="J19" s="16" t="n"/>
    </row>
    <row r="20">
      <c r="A20" s="16" t="n"/>
      <c r="B20" s="16" t="n"/>
      <c r="C20" s="18" t="n"/>
      <c r="D20" s="24">
        <f>IF(OR(B20="",C20=""),"",C20/IF(B20="Supplier",$M$4,$M$5))</f>
        <v/>
      </c>
      <c r="E20" s="9">
        <f>IF(D20="","",IF(D20&gt;=$M$6,"Yes","No"))</f>
        <v/>
      </c>
      <c r="F20" s="11">
        <f>IF(D20="","",COUNTIFS($B$5:$B$204,B20,$C$5:$C$204,"&gt;"&amp;C20)+1)</f>
        <v/>
      </c>
      <c r="G20" s="15">
        <f>IF(E20&lt;&gt;"Yes","",SUMIFS($D$5:$D$204,$B$5:$B$204,B20,$E$5:$E$204,"Yes",$C$5:$C$204,"&gt;="&amp;C20))</f>
        <v/>
      </c>
      <c r="H20" s="9">
        <f>IF(E20&lt;&gt;"Yes","",IF(G20-D20&lt;$M$7,"Yes","No (beyond 75%)"))</f>
        <v/>
      </c>
      <c r="I20" s="16" t="n"/>
      <c r="J20" s="16" t="n"/>
    </row>
    <row r="21">
      <c r="A21" s="16" t="n"/>
      <c r="B21" s="16" t="n"/>
      <c r="C21" s="18" t="n"/>
      <c r="D21" s="24">
        <f>IF(OR(B21="",C21=""),"",C21/IF(B21="Supplier",$M$4,$M$5))</f>
        <v/>
      </c>
      <c r="E21" s="9">
        <f>IF(D21="","",IF(D21&gt;=$M$6,"Yes","No"))</f>
        <v/>
      </c>
      <c r="F21" s="11">
        <f>IF(D21="","",COUNTIFS($B$5:$B$204,B21,$C$5:$C$204,"&gt;"&amp;C21)+1)</f>
        <v/>
      </c>
      <c r="G21" s="15">
        <f>IF(E21&lt;&gt;"Yes","",SUMIFS($D$5:$D$204,$B$5:$B$204,B21,$E$5:$E$204,"Yes",$C$5:$C$204,"&gt;="&amp;C21))</f>
        <v/>
      </c>
      <c r="H21" s="9">
        <f>IF(E21&lt;&gt;"Yes","",IF(G21-D21&lt;$M$7,"Yes","No (beyond 75%)"))</f>
        <v/>
      </c>
      <c r="I21" s="16" t="n"/>
      <c r="J21" s="16" t="n"/>
    </row>
    <row r="22">
      <c r="A22" s="16" t="n"/>
      <c r="B22" s="16" t="n"/>
      <c r="C22" s="18" t="n"/>
      <c r="D22" s="24">
        <f>IF(OR(B22="",C22=""),"",C22/IF(B22="Supplier",$M$4,$M$5))</f>
        <v/>
      </c>
      <c r="E22" s="9">
        <f>IF(D22="","",IF(D22&gt;=$M$6,"Yes","No"))</f>
        <v/>
      </c>
      <c r="F22" s="11">
        <f>IF(D22="","",COUNTIFS($B$5:$B$204,B22,$C$5:$C$204,"&gt;"&amp;C22)+1)</f>
        <v/>
      </c>
      <c r="G22" s="15">
        <f>IF(E22&lt;&gt;"Yes","",SUMIFS($D$5:$D$204,$B$5:$B$204,B22,$E$5:$E$204,"Yes",$C$5:$C$204,"&gt;="&amp;C22))</f>
        <v/>
      </c>
      <c r="H22" s="9">
        <f>IF(E22&lt;&gt;"Yes","",IF(G22-D22&lt;$M$7,"Yes","No (beyond 75%)"))</f>
        <v/>
      </c>
      <c r="I22" s="16" t="n"/>
      <c r="J22" s="16" t="n"/>
    </row>
    <row r="23">
      <c r="A23" s="16" t="n"/>
      <c r="B23" s="16" t="n"/>
      <c r="C23" s="18" t="n"/>
      <c r="D23" s="24">
        <f>IF(OR(B23="",C23=""),"",C23/IF(B23="Supplier",$M$4,$M$5))</f>
        <v/>
      </c>
      <c r="E23" s="9">
        <f>IF(D23="","",IF(D23&gt;=$M$6,"Yes","No"))</f>
        <v/>
      </c>
      <c r="F23" s="11">
        <f>IF(D23="","",COUNTIFS($B$5:$B$204,B23,$C$5:$C$204,"&gt;"&amp;C23)+1)</f>
        <v/>
      </c>
      <c r="G23" s="15">
        <f>IF(E23&lt;&gt;"Yes","",SUMIFS($D$5:$D$204,$B$5:$B$204,B23,$E$5:$E$204,"Yes",$C$5:$C$204,"&gt;="&amp;C23))</f>
        <v/>
      </c>
      <c r="H23" s="9">
        <f>IF(E23&lt;&gt;"Yes","",IF(G23-D23&lt;$M$7,"Yes","No (beyond 75%)"))</f>
        <v/>
      </c>
      <c r="I23" s="16" t="n"/>
      <c r="J23" s="16" t="n"/>
    </row>
    <row r="24">
      <c r="A24" s="16" t="n"/>
      <c r="B24" s="16" t="n"/>
      <c r="C24" s="18" t="n"/>
      <c r="D24" s="24">
        <f>IF(OR(B24="",C24=""),"",C24/IF(B24="Supplier",$M$4,$M$5))</f>
        <v/>
      </c>
      <c r="E24" s="9">
        <f>IF(D24="","",IF(D24&gt;=$M$6,"Yes","No"))</f>
        <v/>
      </c>
      <c r="F24" s="11">
        <f>IF(D24="","",COUNTIFS($B$5:$B$204,B24,$C$5:$C$204,"&gt;"&amp;C24)+1)</f>
        <v/>
      </c>
      <c r="G24" s="15">
        <f>IF(E24&lt;&gt;"Yes","",SUMIFS($D$5:$D$204,$B$5:$B$204,B24,$E$5:$E$204,"Yes",$C$5:$C$204,"&gt;="&amp;C24))</f>
        <v/>
      </c>
      <c r="H24" s="9">
        <f>IF(E24&lt;&gt;"Yes","",IF(G24-D24&lt;$M$7,"Yes","No (beyond 75%)"))</f>
        <v/>
      </c>
      <c r="I24" s="16" t="n"/>
      <c r="J24" s="16" t="n"/>
    </row>
    <row r="25">
      <c r="A25" s="16" t="n"/>
      <c r="B25" s="16" t="n"/>
      <c r="C25" s="18" t="n"/>
      <c r="D25" s="24">
        <f>IF(OR(B25="",C25=""),"",C25/IF(B25="Supplier",$M$4,$M$5))</f>
        <v/>
      </c>
      <c r="E25" s="9">
        <f>IF(D25="","",IF(D25&gt;=$M$6,"Yes","No"))</f>
        <v/>
      </c>
      <c r="F25" s="11">
        <f>IF(D25="","",COUNTIFS($B$5:$B$204,B25,$C$5:$C$204,"&gt;"&amp;C25)+1)</f>
        <v/>
      </c>
      <c r="G25" s="15">
        <f>IF(E25&lt;&gt;"Yes","",SUMIFS($D$5:$D$204,$B$5:$B$204,B25,$E$5:$E$204,"Yes",$C$5:$C$204,"&gt;="&amp;C25))</f>
        <v/>
      </c>
      <c r="H25" s="9">
        <f>IF(E25&lt;&gt;"Yes","",IF(G25-D25&lt;$M$7,"Yes","No (beyond 75%)"))</f>
        <v/>
      </c>
      <c r="I25" s="16" t="n"/>
      <c r="J25" s="16" t="n"/>
    </row>
    <row r="26">
      <c r="A26" s="16" t="n"/>
      <c r="B26" s="16" t="n"/>
      <c r="C26" s="18" t="n"/>
      <c r="D26" s="24">
        <f>IF(OR(B26="",C26=""),"",C26/IF(B26="Supplier",$M$4,$M$5))</f>
        <v/>
      </c>
      <c r="E26" s="9">
        <f>IF(D26="","",IF(D26&gt;=$M$6,"Yes","No"))</f>
        <v/>
      </c>
      <c r="F26" s="11">
        <f>IF(D26="","",COUNTIFS($B$5:$B$204,B26,$C$5:$C$204,"&gt;"&amp;C26)+1)</f>
        <v/>
      </c>
      <c r="G26" s="15">
        <f>IF(E26&lt;&gt;"Yes","",SUMIFS($D$5:$D$204,$B$5:$B$204,B26,$E$5:$E$204,"Yes",$C$5:$C$204,"&gt;="&amp;C26))</f>
        <v/>
      </c>
      <c r="H26" s="9">
        <f>IF(E26&lt;&gt;"Yes","",IF(G26-D26&lt;$M$7,"Yes","No (beyond 75%)"))</f>
        <v/>
      </c>
      <c r="I26" s="16" t="n"/>
      <c r="J26" s="16" t="n"/>
    </row>
    <row r="27">
      <c r="A27" s="16" t="n"/>
      <c r="B27" s="16" t="n"/>
      <c r="C27" s="18" t="n"/>
      <c r="D27" s="24">
        <f>IF(OR(B27="",C27=""),"",C27/IF(B27="Supplier",$M$4,$M$5))</f>
        <v/>
      </c>
      <c r="E27" s="9">
        <f>IF(D27="","",IF(D27&gt;=$M$6,"Yes","No"))</f>
        <v/>
      </c>
      <c r="F27" s="11">
        <f>IF(D27="","",COUNTIFS($B$5:$B$204,B27,$C$5:$C$204,"&gt;"&amp;C27)+1)</f>
        <v/>
      </c>
      <c r="G27" s="15">
        <f>IF(E27&lt;&gt;"Yes","",SUMIFS($D$5:$D$204,$B$5:$B$204,B27,$E$5:$E$204,"Yes",$C$5:$C$204,"&gt;="&amp;C27))</f>
        <v/>
      </c>
      <c r="H27" s="9">
        <f>IF(E27&lt;&gt;"Yes","",IF(G27-D27&lt;$M$7,"Yes","No (beyond 75%)"))</f>
        <v/>
      </c>
      <c r="I27" s="16" t="n"/>
      <c r="J27" s="16" t="n"/>
    </row>
    <row r="28">
      <c r="A28" s="16" t="n"/>
      <c r="B28" s="16" t="n"/>
      <c r="C28" s="18" t="n"/>
      <c r="D28" s="24">
        <f>IF(OR(B28="",C28=""),"",C28/IF(B28="Supplier",$M$4,$M$5))</f>
        <v/>
      </c>
      <c r="E28" s="9">
        <f>IF(D28="","",IF(D28&gt;=$M$6,"Yes","No"))</f>
        <v/>
      </c>
      <c r="F28" s="11">
        <f>IF(D28="","",COUNTIFS($B$5:$B$204,B28,$C$5:$C$204,"&gt;"&amp;C28)+1)</f>
        <v/>
      </c>
      <c r="G28" s="15">
        <f>IF(E28&lt;&gt;"Yes","",SUMIFS($D$5:$D$204,$B$5:$B$204,B28,$E$5:$E$204,"Yes",$C$5:$C$204,"&gt;="&amp;C28))</f>
        <v/>
      </c>
      <c r="H28" s="9">
        <f>IF(E28&lt;&gt;"Yes","",IF(G28-D28&lt;$M$7,"Yes","No (beyond 75%)"))</f>
        <v/>
      </c>
      <c r="I28" s="16" t="n"/>
      <c r="J28" s="16" t="n"/>
    </row>
    <row r="29">
      <c r="A29" s="16" t="n"/>
      <c r="B29" s="16" t="n"/>
      <c r="C29" s="18" t="n"/>
      <c r="D29" s="24">
        <f>IF(OR(B29="",C29=""),"",C29/IF(B29="Supplier",$M$4,$M$5))</f>
        <v/>
      </c>
      <c r="E29" s="9">
        <f>IF(D29="","",IF(D29&gt;=$M$6,"Yes","No"))</f>
        <v/>
      </c>
      <c r="F29" s="11">
        <f>IF(D29="","",COUNTIFS($B$5:$B$204,B29,$C$5:$C$204,"&gt;"&amp;C29)+1)</f>
        <v/>
      </c>
      <c r="G29" s="15">
        <f>IF(E29&lt;&gt;"Yes","",SUMIFS($D$5:$D$204,$B$5:$B$204,B29,$E$5:$E$204,"Yes",$C$5:$C$204,"&gt;="&amp;C29))</f>
        <v/>
      </c>
      <c r="H29" s="9">
        <f>IF(E29&lt;&gt;"Yes","",IF(G29-D29&lt;$M$7,"Yes","No (beyond 75%)"))</f>
        <v/>
      </c>
      <c r="I29" s="16" t="n"/>
      <c r="J29" s="16" t="n"/>
    </row>
    <row r="30">
      <c r="A30" s="16" t="n"/>
      <c r="B30" s="16" t="n"/>
      <c r="C30" s="18" t="n"/>
      <c r="D30" s="24">
        <f>IF(OR(B30="",C30=""),"",C30/IF(B30="Supplier",$M$4,$M$5))</f>
        <v/>
      </c>
      <c r="E30" s="9">
        <f>IF(D30="","",IF(D30&gt;=$M$6,"Yes","No"))</f>
        <v/>
      </c>
      <c r="F30" s="11">
        <f>IF(D30="","",COUNTIFS($B$5:$B$204,B30,$C$5:$C$204,"&gt;"&amp;C30)+1)</f>
        <v/>
      </c>
      <c r="G30" s="15">
        <f>IF(E30&lt;&gt;"Yes","",SUMIFS($D$5:$D$204,$B$5:$B$204,B30,$E$5:$E$204,"Yes",$C$5:$C$204,"&gt;="&amp;C30))</f>
        <v/>
      </c>
      <c r="H30" s="9">
        <f>IF(E30&lt;&gt;"Yes","",IF(G30-D30&lt;$M$7,"Yes","No (beyond 75%)"))</f>
        <v/>
      </c>
      <c r="I30" s="16" t="n"/>
      <c r="J30" s="16" t="n"/>
    </row>
    <row r="31">
      <c r="A31" s="16" t="n"/>
      <c r="B31" s="16" t="n"/>
      <c r="C31" s="18" t="n"/>
      <c r="D31" s="24">
        <f>IF(OR(B31="",C31=""),"",C31/IF(B31="Supplier",$M$4,$M$5))</f>
        <v/>
      </c>
      <c r="E31" s="9">
        <f>IF(D31="","",IF(D31&gt;=$M$6,"Yes","No"))</f>
        <v/>
      </c>
      <c r="F31" s="11">
        <f>IF(D31="","",COUNTIFS($B$5:$B$204,B31,$C$5:$C$204,"&gt;"&amp;C31)+1)</f>
        <v/>
      </c>
      <c r="G31" s="15">
        <f>IF(E31&lt;&gt;"Yes","",SUMIFS($D$5:$D$204,$B$5:$B$204,B31,$E$5:$E$204,"Yes",$C$5:$C$204,"&gt;="&amp;C31))</f>
        <v/>
      </c>
      <c r="H31" s="9">
        <f>IF(E31&lt;&gt;"Yes","",IF(G31-D31&lt;$M$7,"Yes","No (beyond 75%)"))</f>
        <v/>
      </c>
      <c r="I31" s="16" t="n"/>
      <c r="J31" s="16" t="n"/>
    </row>
    <row r="32">
      <c r="A32" s="16" t="n"/>
      <c r="B32" s="16" t="n"/>
      <c r="C32" s="18" t="n"/>
      <c r="D32" s="24">
        <f>IF(OR(B32="",C32=""),"",C32/IF(B32="Supplier",$M$4,$M$5))</f>
        <v/>
      </c>
      <c r="E32" s="9">
        <f>IF(D32="","",IF(D32&gt;=$M$6,"Yes","No"))</f>
        <v/>
      </c>
      <c r="F32" s="11">
        <f>IF(D32="","",COUNTIFS($B$5:$B$204,B32,$C$5:$C$204,"&gt;"&amp;C32)+1)</f>
        <v/>
      </c>
      <c r="G32" s="15">
        <f>IF(E32&lt;&gt;"Yes","",SUMIFS($D$5:$D$204,$B$5:$B$204,B32,$E$5:$E$204,"Yes",$C$5:$C$204,"&gt;="&amp;C32))</f>
        <v/>
      </c>
      <c r="H32" s="9">
        <f>IF(E32&lt;&gt;"Yes","",IF(G32-D32&lt;$M$7,"Yes","No (beyond 75%)"))</f>
        <v/>
      </c>
      <c r="I32" s="16" t="n"/>
      <c r="J32" s="16" t="n"/>
    </row>
    <row r="33">
      <c r="A33" s="16" t="n"/>
      <c r="B33" s="16" t="n"/>
      <c r="C33" s="18" t="n"/>
      <c r="D33" s="24">
        <f>IF(OR(B33="",C33=""),"",C33/IF(B33="Supplier",$M$4,$M$5))</f>
        <v/>
      </c>
      <c r="E33" s="9">
        <f>IF(D33="","",IF(D33&gt;=$M$6,"Yes","No"))</f>
        <v/>
      </c>
      <c r="F33" s="11">
        <f>IF(D33="","",COUNTIFS($B$5:$B$204,B33,$C$5:$C$204,"&gt;"&amp;C33)+1)</f>
        <v/>
      </c>
      <c r="G33" s="15">
        <f>IF(E33&lt;&gt;"Yes","",SUMIFS($D$5:$D$204,$B$5:$B$204,B33,$E$5:$E$204,"Yes",$C$5:$C$204,"&gt;="&amp;C33))</f>
        <v/>
      </c>
      <c r="H33" s="9">
        <f>IF(E33&lt;&gt;"Yes","",IF(G33-D33&lt;$M$7,"Yes","No (beyond 75%)"))</f>
        <v/>
      </c>
      <c r="I33" s="16" t="n"/>
      <c r="J33" s="16" t="n"/>
    </row>
    <row r="34">
      <c r="A34" s="16" t="n"/>
      <c r="B34" s="16" t="n"/>
      <c r="C34" s="18" t="n"/>
      <c r="D34" s="24">
        <f>IF(OR(B34="",C34=""),"",C34/IF(B34="Supplier",$M$4,$M$5))</f>
        <v/>
      </c>
      <c r="E34" s="9">
        <f>IF(D34="","",IF(D34&gt;=$M$6,"Yes","No"))</f>
        <v/>
      </c>
      <c r="F34" s="11">
        <f>IF(D34="","",COUNTIFS($B$5:$B$204,B34,$C$5:$C$204,"&gt;"&amp;C34)+1)</f>
        <v/>
      </c>
      <c r="G34" s="15">
        <f>IF(E34&lt;&gt;"Yes","",SUMIFS($D$5:$D$204,$B$5:$B$204,B34,$E$5:$E$204,"Yes",$C$5:$C$204,"&gt;="&amp;C34))</f>
        <v/>
      </c>
      <c r="H34" s="9">
        <f>IF(E34&lt;&gt;"Yes","",IF(G34-D34&lt;$M$7,"Yes","No (beyond 75%)"))</f>
        <v/>
      </c>
      <c r="I34" s="16" t="n"/>
      <c r="J34" s="16" t="n"/>
    </row>
    <row r="35">
      <c r="A35" s="16" t="n"/>
      <c r="B35" s="16" t="n"/>
      <c r="C35" s="18" t="n"/>
      <c r="D35" s="24">
        <f>IF(OR(B35="",C35=""),"",C35/IF(B35="Supplier",$M$4,$M$5))</f>
        <v/>
      </c>
      <c r="E35" s="9">
        <f>IF(D35="","",IF(D35&gt;=$M$6,"Yes","No"))</f>
        <v/>
      </c>
      <c r="F35" s="11">
        <f>IF(D35="","",COUNTIFS($B$5:$B$204,B35,$C$5:$C$204,"&gt;"&amp;C35)+1)</f>
        <v/>
      </c>
      <c r="G35" s="15">
        <f>IF(E35&lt;&gt;"Yes","",SUMIFS($D$5:$D$204,$B$5:$B$204,B35,$E$5:$E$204,"Yes",$C$5:$C$204,"&gt;="&amp;C35))</f>
        <v/>
      </c>
      <c r="H35" s="9">
        <f>IF(E35&lt;&gt;"Yes","",IF(G35-D35&lt;$M$7,"Yes","No (beyond 75%)"))</f>
        <v/>
      </c>
      <c r="I35" s="16" t="n"/>
      <c r="J35" s="16" t="n"/>
    </row>
    <row r="36">
      <c r="A36" s="16" t="n"/>
      <c r="B36" s="16" t="n"/>
      <c r="C36" s="18" t="n"/>
      <c r="D36" s="24">
        <f>IF(OR(B36="",C36=""),"",C36/IF(B36="Supplier",$M$4,$M$5))</f>
        <v/>
      </c>
      <c r="E36" s="9">
        <f>IF(D36="","",IF(D36&gt;=$M$6,"Yes","No"))</f>
        <v/>
      </c>
      <c r="F36" s="11">
        <f>IF(D36="","",COUNTIFS($B$5:$B$204,B36,$C$5:$C$204,"&gt;"&amp;C36)+1)</f>
        <v/>
      </c>
      <c r="G36" s="15">
        <f>IF(E36&lt;&gt;"Yes","",SUMIFS($D$5:$D$204,$B$5:$B$204,B36,$E$5:$E$204,"Yes",$C$5:$C$204,"&gt;="&amp;C36))</f>
        <v/>
      </c>
      <c r="H36" s="9">
        <f>IF(E36&lt;&gt;"Yes","",IF(G36-D36&lt;$M$7,"Yes","No (beyond 75%)"))</f>
        <v/>
      </c>
      <c r="I36" s="16" t="n"/>
      <c r="J36" s="16" t="n"/>
    </row>
    <row r="37">
      <c r="A37" s="16" t="n"/>
      <c r="B37" s="16" t="n"/>
      <c r="C37" s="18" t="n"/>
      <c r="D37" s="24">
        <f>IF(OR(B37="",C37=""),"",C37/IF(B37="Supplier",$M$4,$M$5))</f>
        <v/>
      </c>
      <c r="E37" s="9">
        <f>IF(D37="","",IF(D37&gt;=$M$6,"Yes","No"))</f>
        <v/>
      </c>
      <c r="F37" s="11">
        <f>IF(D37="","",COUNTIFS($B$5:$B$204,B37,$C$5:$C$204,"&gt;"&amp;C37)+1)</f>
        <v/>
      </c>
      <c r="G37" s="15">
        <f>IF(E37&lt;&gt;"Yes","",SUMIFS($D$5:$D$204,$B$5:$B$204,B37,$E$5:$E$204,"Yes",$C$5:$C$204,"&gt;="&amp;C37))</f>
        <v/>
      </c>
      <c r="H37" s="9">
        <f>IF(E37&lt;&gt;"Yes","",IF(G37-D37&lt;$M$7,"Yes","No (beyond 75%)"))</f>
        <v/>
      </c>
      <c r="I37" s="16" t="n"/>
      <c r="J37" s="16" t="n"/>
    </row>
    <row r="38">
      <c r="A38" s="16" t="n"/>
      <c r="B38" s="16" t="n"/>
      <c r="C38" s="18" t="n"/>
      <c r="D38" s="24">
        <f>IF(OR(B38="",C38=""),"",C38/IF(B38="Supplier",$M$4,$M$5))</f>
        <v/>
      </c>
      <c r="E38" s="9">
        <f>IF(D38="","",IF(D38&gt;=$M$6,"Yes","No"))</f>
        <v/>
      </c>
      <c r="F38" s="11">
        <f>IF(D38="","",COUNTIFS($B$5:$B$204,B38,$C$5:$C$204,"&gt;"&amp;C38)+1)</f>
        <v/>
      </c>
      <c r="G38" s="15">
        <f>IF(E38&lt;&gt;"Yes","",SUMIFS($D$5:$D$204,$B$5:$B$204,B38,$E$5:$E$204,"Yes",$C$5:$C$204,"&gt;="&amp;C38))</f>
        <v/>
      </c>
      <c r="H38" s="9">
        <f>IF(E38&lt;&gt;"Yes","",IF(G38-D38&lt;$M$7,"Yes","No (beyond 75%)"))</f>
        <v/>
      </c>
      <c r="I38" s="16" t="n"/>
      <c r="J38" s="16" t="n"/>
    </row>
    <row r="39">
      <c r="A39" s="16" t="n"/>
      <c r="B39" s="16" t="n"/>
      <c r="C39" s="18" t="n"/>
      <c r="D39" s="24">
        <f>IF(OR(B39="",C39=""),"",C39/IF(B39="Supplier",$M$4,$M$5))</f>
        <v/>
      </c>
      <c r="E39" s="9">
        <f>IF(D39="","",IF(D39&gt;=$M$6,"Yes","No"))</f>
        <v/>
      </c>
      <c r="F39" s="11">
        <f>IF(D39="","",COUNTIFS($B$5:$B$204,B39,$C$5:$C$204,"&gt;"&amp;C39)+1)</f>
        <v/>
      </c>
      <c r="G39" s="15">
        <f>IF(E39&lt;&gt;"Yes","",SUMIFS($D$5:$D$204,$B$5:$B$204,B39,$E$5:$E$204,"Yes",$C$5:$C$204,"&gt;="&amp;C39))</f>
        <v/>
      </c>
      <c r="H39" s="9">
        <f>IF(E39&lt;&gt;"Yes","",IF(G39-D39&lt;$M$7,"Yes","No (beyond 75%)"))</f>
        <v/>
      </c>
      <c r="I39" s="16" t="n"/>
      <c r="J39" s="16" t="n"/>
    </row>
    <row r="40">
      <c r="A40" s="16" t="n"/>
      <c r="B40" s="16" t="n"/>
      <c r="C40" s="18" t="n"/>
      <c r="D40" s="24">
        <f>IF(OR(B40="",C40=""),"",C40/IF(B40="Supplier",$M$4,$M$5))</f>
        <v/>
      </c>
      <c r="E40" s="9">
        <f>IF(D40="","",IF(D40&gt;=$M$6,"Yes","No"))</f>
        <v/>
      </c>
      <c r="F40" s="11">
        <f>IF(D40="","",COUNTIFS($B$5:$B$204,B40,$C$5:$C$204,"&gt;"&amp;C40)+1)</f>
        <v/>
      </c>
      <c r="G40" s="15">
        <f>IF(E40&lt;&gt;"Yes","",SUMIFS($D$5:$D$204,$B$5:$B$204,B40,$E$5:$E$204,"Yes",$C$5:$C$204,"&gt;="&amp;C40))</f>
        <v/>
      </c>
      <c r="H40" s="9">
        <f>IF(E40&lt;&gt;"Yes","",IF(G40-D40&lt;$M$7,"Yes","No (beyond 75%)"))</f>
        <v/>
      </c>
      <c r="I40" s="16" t="n"/>
      <c r="J40" s="16" t="n"/>
    </row>
    <row r="41">
      <c r="A41" s="16" t="n"/>
      <c r="B41" s="16" t="n"/>
      <c r="C41" s="18" t="n"/>
      <c r="D41" s="24">
        <f>IF(OR(B41="",C41=""),"",C41/IF(B41="Supplier",$M$4,$M$5))</f>
        <v/>
      </c>
      <c r="E41" s="9">
        <f>IF(D41="","",IF(D41&gt;=$M$6,"Yes","No"))</f>
        <v/>
      </c>
      <c r="F41" s="11">
        <f>IF(D41="","",COUNTIFS($B$5:$B$204,B41,$C$5:$C$204,"&gt;"&amp;C41)+1)</f>
        <v/>
      </c>
      <c r="G41" s="15">
        <f>IF(E41&lt;&gt;"Yes","",SUMIFS($D$5:$D$204,$B$5:$B$204,B41,$E$5:$E$204,"Yes",$C$5:$C$204,"&gt;="&amp;C41))</f>
        <v/>
      </c>
      <c r="H41" s="9">
        <f>IF(E41&lt;&gt;"Yes","",IF(G41-D41&lt;$M$7,"Yes","No (beyond 75%)"))</f>
        <v/>
      </c>
      <c r="I41" s="16" t="n"/>
      <c r="J41" s="16" t="n"/>
    </row>
    <row r="42">
      <c r="A42" s="16" t="n"/>
      <c r="B42" s="16" t="n"/>
      <c r="C42" s="18" t="n"/>
      <c r="D42" s="24">
        <f>IF(OR(B42="",C42=""),"",C42/IF(B42="Supplier",$M$4,$M$5))</f>
        <v/>
      </c>
      <c r="E42" s="9">
        <f>IF(D42="","",IF(D42&gt;=$M$6,"Yes","No"))</f>
        <v/>
      </c>
      <c r="F42" s="11">
        <f>IF(D42="","",COUNTIFS($B$5:$B$204,B42,$C$5:$C$204,"&gt;"&amp;C42)+1)</f>
        <v/>
      </c>
      <c r="G42" s="15">
        <f>IF(E42&lt;&gt;"Yes","",SUMIFS($D$5:$D$204,$B$5:$B$204,B42,$E$5:$E$204,"Yes",$C$5:$C$204,"&gt;="&amp;C42))</f>
        <v/>
      </c>
      <c r="H42" s="9">
        <f>IF(E42&lt;&gt;"Yes","",IF(G42-D42&lt;$M$7,"Yes","No (beyond 75%)"))</f>
        <v/>
      </c>
      <c r="I42" s="16" t="n"/>
      <c r="J42" s="16" t="n"/>
    </row>
    <row r="43">
      <c r="A43" s="16" t="n"/>
      <c r="B43" s="16" t="n"/>
      <c r="C43" s="18" t="n"/>
      <c r="D43" s="24">
        <f>IF(OR(B43="",C43=""),"",C43/IF(B43="Supplier",$M$4,$M$5))</f>
        <v/>
      </c>
      <c r="E43" s="9">
        <f>IF(D43="","",IF(D43&gt;=$M$6,"Yes","No"))</f>
        <v/>
      </c>
      <c r="F43" s="11">
        <f>IF(D43="","",COUNTIFS($B$5:$B$204,B43,$C$5:$C$204,"&gt;"&amp;C43)+1)</f>
        <v/>
      </c>
      <c r="G43" s="15">
        <f>IF(E43&lt;&gt;"Yes","",SUMIFS($D$5:$D$204,$B$5:$B$204,B43,$E$5:$E$204,"Yes",$C$5:$C$204,"&gt;="&amp;C43))</f>
        <v/>
      </c>
      <c r="H43" s="9">
        <f>IF(E43&lt;&gt;"Yes","",IF(G43-D43&lt;$M$7,"Yes","No (beyond 75%)"))</f>
        <v/>
      </c>
      <c r="I43" s="16" t="n"/>
      <c r="J43" s="16" t="n"/>
    </row>
    <row r="44">
      <c r="A44" s="16" t="n"/>
      <c r="B44" s="16" t="n"/>
      <c r="C44" s="18" t="n"/>
      <c r="D44" s="24">
        <f>IF(OR(B44="",C44=""),"",C44/IF(B44="Supplier",$M$4,$M$5))</f>
        <v/>
      </c>
      <c r="E44" s="9">
        <f>IF(D44="","",IF(D44&gt;=$M$6,"Yes","No"))</f>
        <v/>
      </c>
      <c r="F44" s="11">
        <f>IF(D44="","",COUNTIFS($B$5:$B$204,B44,$C$5:$C$204,"&gt;"&amp;C44)+1)</f>
        <v/>
      </c>
      <c r="G44" s="15">
        <f>IF(E44&lt;&gt;"Yes","",SUMIFS($D$5:$D$204,$B$5:$B$204,B44,$E$5:$E$204,"Yes",$C$5:$C$204,"&gt;="&amp;C44))</f>
        <v/>
      </c>
      <c r="H44" s="9">
        <f>IF(E44&lt;&gt;"Yes","",IF(G44-D44&lt;$M$7,"Yes","No (beyond 75%)"))</f>
        <v/>
      </c>
      <c r="I44" s="16" t="n"/>
      <c r="J44" s="16" t="n"/>
    </row>
    <row r="45">
      <c r="A45" s="16" t="n"/>
      <c r="B45" s="16" t="n"/>
      <c r="C45" s="18" t="n"/>
      <c r="D45" s="24">
        <f>IF(OR(B45="",C45=""),"",C45/IF(B45="Supplier",$M$4,$M$5))</f>
        <v/>
      </c>
      <c r="E45" s="9">
        <f>IF(D45="","",IF(D45&gt;=$M$6,"Yes","No"))</f>
        <v/>
      </c>
      <c r="F45" s="11">
        <f>IF(D45="","",COUNTIFS($B$5:$B$204,B45,$C$5:$C$204,"&gt;"&amp;C45)+1)</f>
        <v/>
      </c>
      <c r="G45" s="15">
        <f>IF(E45&lt;&gt;"Yes","",SUMIFS($D$5:$D$204,$B$5:$B$204,B45,$E$5:$E$204,"Yes",$C$5:$C$204,"&gt;="&amp;C45))</f>
        <v/>
      </c>
      <c r="H45" s="9">
        <f>IF(E45&lt;&gt;"Yes","",IF(G45-D45&lt;$M$7,"Yes","No (beyond 75%)"))</f>
        <v/>
      </c>
      <c r="I45" s="16" t="n"/>
      <c r="J45" s="16" t="n"/>
    </row>
    <row r="46">
      <c r="A46" s="16" t="n"/>
      <c r="B46" s="16" t="n"/>
      <c r="C46" s="18" t="n"/>
      <c r="D46" s="24">
        <f>IF(OR(B46="",C46=""),"",C46/IF(B46="Supplier",$M$4,$M$5))</f>
        <v/>
      </c>
      <c r="E46" s="9">
        <f>IF(D46="","",IF(D46&gt;=$M$6,"Yes","No"))</f>
        <v/>
      </c>
      <c r="F46" s="11">
        <f>IF(D46="","",COUNTIFS($B$5:$B$204,B46,$C$5:$C$204,"&gt;"&amp;C46)+1)</f>
        <v/>
      </c>
      <c r="G46" s="15">
        <f>IF(E46&lt;&gt;"Yes","",SUMIFS($D$5:$D$204,$B$5:$B$204,B46,$E$5:$E$204,"Yes",$C$5:$C$204,"&gt;="&amp;C46))</f>
        <v/>
      </c>
      <c r="H46" s="9">
        <f>IF(E46&lt;&gt;"Yes","",IF(G46-D46&lt;$M$7,"Yes","No (beyond 75%)"))</f>
        <v/>
      </c>
      <c r="I46" s="16" t="n"/>
      <c r="J46" s="16" t="n"/>
    </row>
    <row r="47">
      <c r="A47" s="16" t="n"/>
      <c r="B47" s="16" t="n"/>
      <c r="C47" s="18" t="n"/>
      <c r="D47" s="24">
        <f>IF(OR(B47="",C47=""),"",C47/IF(B47="Supplier",$M$4,$M$5))</f>
        <v/>
      </c>
      <c r="E47" s="9">
        <f>IF(D47="","",IF(D47&gt;=$M$6,"Yes","No"))</f>
        <v/>
      </c>
      <c r="F47" s="11">
        <f>IF(D47="","",COUNTIFS($B$5:$B$204,B47,$C$5:$C$204,"&gt;"&amp;C47)+1)</f>
        <v/>
      </c>
      <c r="G47" s="15">
        <f>IF(E47&lt;&gt;"Yes","",SUMIFS($D$5:$D$204,$B$5:$B$204,B47,$E$5:$E$204,"Yes",$C$5:$C$204,"&gt;="&amp;C47))</f>
        <v/>
      </c>
      <c r="H47" s="9">
        <f>IF(E47&lt;&gt;"Yes","",IF(G47-D47&lt;$M$7,"Yes","No (beyond 75%)"))</f>
        <v/>
      </c>
      <c r="I47" s="16" t="n"/>
      <c r="J47" s="16" t="n"/>
    </row>
    <row r="48">
      <c r="A48" s="16" t="n"/>
      <c r="B48" s="16" t="n"/>
      <c r="C48" s="18" t="n"/>
      <c r="D48" s="24">
        <f>IF(OR(B48="",C48=""),"",C48/IF(B48="Supplier",$M$4,$M$5))</f>
        <v/>
      </c>
      <c r="E48" s="9">
        <f>IF(D48="","",IF(D48&gt;=$M$6,"Yes","No"))</f>
        <v/>
      </c>
      <c r="F48" s="11">
        <f>IF(D48="","",COUNTIFS($B$5:$B$204,B48,$C$5:$C$204,"&gt;"&amp;C48)+1)</f>
        <v/>
      </c>
      <c r="G48" s="15">
        <f>IF(E48&lt;&gt;"Yes","",SUMIFS($D$5:$D$204,$B$5:$B$204,B48,$E$5:$E$204,"Yes",$C$5:$C$204,"&gt;="&amp;C48))</f>
        <v/>
      </c>
      <c r="H48" s="9">
        <f>IF(E48&lt;&gt;"Yes","",IF(G48-D48&lt;$M$7,"Yes","No (beyond 75%)"))</f>
        <v/>
      </c>
      <c r="I48" s="16" t="n"/>
      <c r="J48" s="16" t="n"/>
    </row>
    <row r="49">
      <c r="A49" s="16" t="n"/>
      <c r="B49" s="16" t="n"/>
      <c r="C49" s="18" t="n"/>
      <c r="D49" s="24">
        <f>IF(OR(B49="",C49=""),"",C49/IF(B49="Supplier",$M$4,$M$5))</f>
        <v/>
      </c>
      <c r="E49" s="9">
        <f>IF(D49="","",IF(D49&gt;=$M$6,"Yes","No"))</f>
        <v/>
      </c>
      <c r="F49" s="11">
        <f>IF(D49="","",COUNTIFS($B$5:$B$204,B49,$C$5:$C$204,"&gt;"&amp;C49)+1)</f>
        <v/>
      </c>
      <c r="G49" s="15">
        <f>IF(E49&lt;&gt;"Yes","",SUMIFS($D$5:$D$204,$B$5:$B$204,B49,$E$5:$E$204,"Yes",$C$5:$C$204,"&gt;="&amp;C49))</f>
        <v/>
      </c>
      <c r="H49" s="9">
        <f>IF(E49&lt;&gt;"Yes","",IF(G49-D49&lt;$M$7,"Yes","No (beyond 75%)"))</f>
        <v/>
      </c>
      <c r="I49" s="16" t="n"/>
      <c r="J49" s="16" t="n"/>
    </row>
    <row r="50">
      <c r="A50" s="16" t="n"/>
      <c r="B50" s="16" t="n"/>
      <c r="C50" s="18" t="n"/>
      <c r="D50" s="24">
        <f>IF(OR(B50="",C50=""),"",C50/IF(B50="Supplier",$M$4,$M$5))</f>
        <v/>
      </c>
      <c r="E50" s="9">
        <f>IF(D50="","",IF(D50&gt;=$M$6,"Yes","No"))</f>
        <v/>
      </c>
      <c r="F50" s="11">
        <f>IF(D50="","",COUNTIFS($B$5:$B$204,B50,$C$5:$C$204,"&gt;"&amp;C50)+1)</f>
        <v/>
      </c>
      <c r="G50" s="15">
        <f>IF(E50&lt;&gt;"Yes","",SUMIFS($D$5:$D$204,$B$5:$B$204,B50,$E$5:$E$204,"Yes",$C$5:$C$204,"&gt;="&amp;C50))</f>
        <v/>
      </c>
      <c r="H50" s="9">
        <f>IF(E50&lt;&gt;"Yes","",IF(G50-D50&lt;$M$7,"Yes","No (beyond 75%)"))</f>
        <v/>
      </c>
      <c r="I50" s="16" t="n"/>
      <c r="J50" s="16" t="n"/>
    </row>
    <row r="51">
      <c r="A51" s="16" t="n"/>
      <c r="B51" s="16" t="n"/>
      <c r="C51" s="18" t="n"/>
      <c r="D51" s="24">
        <f>IF(OR(B51="",C51=""),"",C51/IF(B51="Supplier",$M$4,$M$5))</f>
        <v/>
      </c>
      <c r="E51" s="9">
        <f>IF(D51="","",IF(D51&gt;=$M$6,"Yes","No"))</f>
        <v/>
      </c>
      <c r="F51" s="11">
        <f>IF(D51="","",COUNTIFS($B$5:$B$204,B51,$C$5:$C$204,"&gt;"&amp;C51)+1)</f>
        <v/>
      </c>
      <c r="G51" s="15">
        <f>IF(E51&lt;&gt;"Yes","",SUMIFS($D$5:$D$204,$B$5:$B$204,B51,$E$5:$E$204,"Yes",$C$5:$C$204,"&gt;="&amp;C51))</f>
        <v/>
      </c>
      <c r="H51" s="9">
        <f>IF(E51&lt;&gt;"Yes","",IF(G51-D51&lt;$M$7,"Yes","No (beyond 75%)"))</f>
        <v/>
      </c>
      <c r="I51" s="16" t="n"/>
      <c r="J51" s="16" t="n"/>
    </row>
    <row r="52">
      <c r="A52" s="16" t="n"/>
      <c r="B52" s="16" t="n"/>
      <c r="C52" s="18" t="n"/>
      <c r="D52" s="24">
        <f>IF(OR(B52="",C52=""),"",C52/IF(B52="Supplier",$M$4,$M$5))</f>
        <v/>
      </c>
      <c r="E52" s="9">
        <f>IF(D52="","",IF(D52&gt;=$M$6,"Yes","No"))</f>
        <v/>
      </c>
      <c r="F52" s="11">
        <f>IF(D52="","",COUNTIFS($B$5:$B$204,B52,$C$5:$C$204,"&gt;"&amp;C52)+1)</f>
        <v/>
      </c>
      <c r="G52" s="15">
        <f>IF(E52&lt;&gt;"Yes","",SUMIFS($D$5:$D$204,$B$5:$B$204,B52,$E$5:$E$204,"Yes",$C$5:$C$204,"&gt;="&amp;C52))</f>
        <v/>
      </c>
      <c r="H52" s="9">
        <f>IF(E52&lt;&gt;"Yes","",IF(G52-D52&lt;$M$7,"Yes","No (beyond 75%)"))</f>
        <v/>
      </c>
      <c r="I52" s="16" t="n"/>
      <c r="J52" s="16" t="n"/>
    </row>
    <row r="53">
      <c r="A53" s="16" t="n"/>
      <c r="B53" s="16" t="n"/>
      <c r="C53" s="18" t="n"/>
      <c r="D53" s="24">
        <f>IF(OR(B53="",C53=""),"",C53/IF(B53="Supplier",$M$4,$M$5))</f>
        <v/>
      </c>
      <c r="E53" s="9">
        <f>IF(D53="","",IF(D53&gt;=$M$6,"Yes","No"))</f>
        <v/>
      </c>
      <c r="F53" s="11">
        <f>IF(D53="","",COUNTIFS($B$5:$B$204,B53,$C$5:$C$204,"&gt;"&amp;C53)+1)</f>
        <v/>
      </c>
      <c r="G53" s="15">
        <f>IF(E53&lt;&gt;"Yes","",SUMIFS($D$5:$D$204,$B$5:$B$204,B53,$E$5:$E$204,"Yes",$C$5:$C$204,"&gt;="&amp;C53))</f>
        <v/>
      </c>
      <c r="H53" s="9">
        <f>IF(E53&lt;&gt;"Yes","",IF(G53-D53&lt;$M$7,"Yes","No (beyond 75%)"))</f>
        <v/>
      </c>
      <c r="I53" s="16" t="n"/>
      <c r="J53" s="16" t="n"/>
    </row>
    <row r="54">
      <c r="A54" s="16" t="n"/>
      <c r="B54" s="16" t="n"/>
      <c r="C54" s="18" t="n"/>
      <c r="D54" s="24">
        <f>IF(OR(B54="",C54=""),"",C54/IF(B54="Supplier",$M$4,$M$5))</f>
        <v/>
      </c>
      <c r="E54" s="9">
        <f>IF(D54="","",IF(D54&gt;=$M$6,"Yes","No"))</f>
        <v/>
      </c>
      <c r="F54" s="11">
        <f>IF(D54="","",COUNTIFS($B$5:$B$204,B54,$C$5:$C$204,"&gt;"&amp;C54)+1)</f>
        <v/>
      </c>
      <c r="G54" s="15">
        <f>IF(E54&lt;&gt;"Yes","",SUMIFS($D$5:$D$204,$B$5:$B$204,B54,$E$5:$E$204,"Yes",$C$5:$C$204,"&gt;="&amp;C54))</f>
        <v/>
      </c>
      <c r="H54" s="9">
        <f>IF(E54&lt;&gt;"Yes","",IF(G54-D54&lt;$M$7,"Yes","No (beyond 75%)"))</f>
        <v/>
      </c>
      <c r="I54" s="16" t="n"/>
      <c r="J54" s="16" t="n"/>
    </row>
    <row r="55">
      <c r="A55" s="16" t="n"/>
      <c r="B55" s="16" t="n"/>
      <c r="C55" s="18" t="n"/>
      <c r="D55" s="24">
        <f>IF(OR(B55="",C55=""),"",C55/IF(B55="Supplier",$M$4,$M$5))</f>
        <v/>
      </c>
      <c r="E55" s="9">
        <f>IF(D55="","",IF(D55&gt;=$M$6,"Yes","No"))</f>
        <v/>
      </c>
      <c r="F55" s="11">
        <f>IF(D55="","",COUNTIFS($B$5:$B$204,B55,$C$5:$C$204,"&gt;"&amp;C55)+1)</f>
        <v/>
      </c>
      <c r="G55" s="15">
        <f>IF(E55&lt;&gt;"Yes","",SUMIFS($D$5:$D$204,$B$5:$B$204,B55,$E$5:$E$204,"Yes",$C$5:$C$204,"&gt;="&amp;C55))</f>
        <v/>
      </c>
      <c r="H55" s="9">
        <f>IF(E55&lt;&gt;"Yes","",IF(G55-D55&lt;$M$7,"Yes","No (beyond 75%)"))</f>
        <v/>
      </c>
      <c r="I55" s="16" t="n"/>
      <c r="J55" s="16" t="n"/>
    </row>
    <row r="56">
      <c r="A56" s="16" t="n"/>
      <c r="B56" s="16" t="n"/>
      <c r="C56" s="18" t="n"/>
      <c r="D56" s="24">
        <f>IF(OR(B56="",C56=""),"",C56/IF(B56="Supplier",$M$4,$M$5))</f>
        <v/>
      </c>
      <c r="E56" s="9">
        <f>IF(D56="","",IF(D56&gt;=$M$6,"Yes","No"))</f>
        <v/>
      </c>
      <c r="F56" s="11">
        <f>IF(D56="","",COUNTIFS($B$5:$B$204,B56,$C$5:$C$204,"&gt;"&amp;C56)+1)</f>
        <v/>
      </c>
      <c r="G56" s="15">
        <f>IF(E56&lt;&gt;"Yes","",SUMIFS($D$5:$D$204,$B$5:$B$204,B56,$E$5:$E$204,"Yes",$C$5:$C$204,"&gt;="&amp;C56))</f>
        <v/>
      </c>
      <c r="H56" s="9">
        <f>IF(E56&lt;&gt;"Yes","",IF(G56-D56&lt;$M$7,"Yes","No (beyond 75%)"))</f>
        <v/>
      </c>
      <c r="I56" s="16" t="n"/>
      <c r="J56" s="16" t="n"/>
    </row>
    <row r="57">
      <c r="A57" s="16" t="n"/>
      <c r="B57" s="16" t="n"/>
      <c r="C57" s="18" t="n"/>
      <c r="D57" s="24">
        <f>IF(OR(B57="",C57=""),"",C57/IF(B57="Supplier",$M$4,$M$5))</f>
        <v/>
      </c>
      <c r="E57" s="9">
        <f>IF(D57="","",IF(D57&gt;=$M$6,"Yes","No"))</f>
        <v/>
      </c>
      <c r="F57" s="11">
        <f>IF(D57="","",COUNTIFS($B$5:$B$204,B57,$C$5:$C$204,"&gt;"&amp;C57)+1)</f>
        <v/>
      </c>
      <c r="G57" s="15">
        <f>IF(E57&lt;&gt;"Yes","",SUMIFS($D$5:$D$204,$B$5:$B$204,B57,$E$5:$E$204,"Yes",$C$5:$C$204,"&gt;="&amp;C57))</f>
        <v/>
      </c>
      <c r="H57" s="9">
        <f>IF(E57&lt;&gt;"Yes","",IF(G57-D57&lt;$M$7,"Yes","No (beyond 75%)"))</f>
        <v/>
      </c>
      <c r="I57" s="16" t="n"/>
      <c r="J57" s="16" t="n"/>
    </row>
    <row r="58">
      <c r="A58" s="16" t="n"/>
      <c r="B58" s="16" t="n"/>
      <c r="C58" s="18" t="n"/>
      <c r="D58" s="24">
        <f>IF(OR(B58="",C58=""),"",C58/IF(B58="Supplier",$M$4,$M$5))</f>
        <v/>
      </c>
      <c r="E58" s="9">
        <f>IF(D58="","",IF(D58&gt;=$M$6,"Yes","No"))</f>
        <v/>
      </c>
      <c r="F58" s="11">
        <f>IF(D58="","",COUNTIFS($B$5:$B$204,B58,$C$5:$C$204,"&gt;"&amp;C58)+1)</f>
        <v/>
      </c>
      <c r="G58" s="15">
        <f>IF(E58&lt;&gt;"Yes","",SUMIFS($D$5:$D$204,$B$5:$B$204,B58,$E$5:$E$204,"Yes",$C$5:$C$204,"&gt;="&amp;C58))</f>
        <v/>
      </c>
      <c r="H58" s="9">
        <f>IF(E58&lt;&gt;"Yes","",IF(G58-D58&lt;$M$7,"Yes","No (beyond 75%)"))</f>
        <v/>
      </c>
      <c r="I58" s="16" t="n"/>
      <c r="J58" s="16" t="n"/>
    </row>
    <row r="59">
      <c r="A59" s="16" t="n"/>
      <c r="B59" s="16" t="n"/>
      <c r="C59" s="18" t="n"/>
      <c r="D59" s="24">
        <f>IF(OR(B59="",C59=""),"",C59/IF(B59="Supplier",$M$4,$M$5))</f>
        <v/>
      </c>
      <c r="E59" s="9">
        <f>IF(D59="","",IF(D59&gt;=$M$6,"Yes","No"))</f>
        <v/>
      </c>
      <c r="F59" s="11">
        <f>IF(D59="","",COUNTIFS($B$5:$B$204,B59,$C$5:$C$204,"&gt;"&amp;C59)+1)</f>
        <v/>
      </c>
      <c r="G59" s="15">
        <f>IF(E59&lt;&gt;"Yes","",SUMIFS($D$5:$D$204,$B$5:$B$204,B59,$E$5:$E$204,"Yes",$C$5:$C$204,"&gt;="&amp;C59))</f>
        <v/>
      </c>
      <c r="H59" s="9">
        <f>IF(E59&lt;&gt;"Yes","",IF(G59-D59&lt;$M$7,"Yes","No (beyond 75%)"))</f>
        <v/>
      </c>
      <c r="I59" s="16" t="n"/>
      <c r="J59" s="16" t="n"/>
    </row>
    <row r="60">
      <c r="A60" s="16" t="n"/>
      <c r="B60" s="16" t="n"/>
      <c r="C60" s="18" t="n"/>
      <c r="D60" s="24">
        <f>IF(OR(B60="",C60=""),"",C60/IF(B60="Supplier",$M$4,$M$5))</f>
        <v/>
      </c>
      <c r="E60" s="9">
        <f>IF(D60="","",IF(D60&gt;=$M$6,"Yes","No"))</f>
        <v/>
      </c>
      <c r="F60" s="11">
        <f>IF(D60="","",COUNTIFS($B$5:$B$204,B60,$C$5:$C$204,"&gt;"&amp;C60)+1)</f>
        <v/>
      </c>
      <c r="G60" s="15">
        <f>IF(E60&lt;&gt;"Yes","",SUMIFS($D$5:$D$204,$B$5:$B$204,B60,$E$5:$E$204,"Yes",$C$5:$C$204,"&gt;="&amp;C60))</f>
        <v/>
      </c>
      <c r="H60" s="9">
        <f>IF(E60&lt;&gt;"Yes","",IF(G60-D60&lt;$M$7,"Yes","No (beyond 75%)"))</f>
        <v/>
      </c>
      <c r="I60" s="16" t="n"/>
      <c r="J60" s="16" t="n"/>
    </row>
    <row r="61">
      <c r="A61" s="16" t="n"/>
      <c r="B61" s="16" t="n"/>
      <c r="C61" s="18" t="n"/>
      <c r="D61" s="24">
        <f>IF(OR(B61="",C61=""),"",C61/IF(B61="Supplier",$M$4,$M$5))</f>
        <v/>
      </c>
      <c r="E61" s="9">
        <f>IF(D61="","",IF(D61&gt;=$M$6,"Yes","No"))</f>
        <v/>
      </c>
      <c r="F61" s="11">
        <f>IF(D61="","",COUNTIFS($B$5:$B$204,B61,$C$5:$C$204,"&gt;"&amp;C61)+1)</f>
        <v/>
      </c>
      <c r="G61" s="15">
        <f>IF(E61&lt;&gt;"Yes","",SUMIFS($D$5:$D$204,$B$5:$B$204,B61,$E$5:$E$204,"Yes",$C$5:$C$204,"&gt;="&amp;C61))</f>
        <v/>
      </c>
      <c r="H61" s="9">
        <f>IF(E61&lt;&gt;"Yes","",IF(G61-D61&lt;$M$7,"Yes","No (beyond 75%)"))</f>
        <v/>
      </c>
      <c r="I61" s="16" t="n"/>
      <c r="J61" s="16" t="n"/>
    </row>
    <row r="62">
      <c r="A62" s="16" t="n"/>
      <c r="B62" s="16" t="n"/>
      <c r="C62" s="18" t="n"/>
      <c r="D62" s="24">
        <f>IF(OR(B62="",C62=""),"",C62/IF(B62="Supplier",$M$4,$M$5))</f>
        <v/>
      </c>
      <c r="E62" s="9">
        <f>IF(D62="","",IF(D62&gt;=$M$6,"Yes","No"))</f>
        <v/>
      </c>
      <c r="F62" s="11">
        <f>IF(D62="","",COUNTIFS($B$5:$B$204,B62,$C$5:$C$204,"&gt;"&amp;C62)+1)</f>
        <v/>
      </c>
      <c r="G62" s="15">
        <f>IF(E62&lt;&gt;"Yes","",SUMIFS($D$5:$D$204,$B$5:$B$204,B62,$E$5:$E$204,"Yes",$C$5:$C$204,"&gt;="&amp;C62))</f>
        <v/>
      </c>
      <c r="H62" s="9">
        <f>IF(E62&lt;&gt;"Yes","",IF(G62-D62&lt;$M$7,"Yes","No (beyond 75%)"))</f>
        <v/>
      </c>
      <c r="I62" s="16" t="n"/>
      <c r="J62" s="16" t="n"/>
    </row>
    <row r="63">
      <c r="A63" s="16" t="n"/>
      <c r="B63" s="16" t="n"/>
      <c r="C63" s="18" t="n"/>
      <c r="D63" s="24">
        <f>IF(OR(B63="",C63=""),"",C63/IF(B63="Supplier",$M$4,$M$5))</f>
        <v/>
      </c>
      <c r="E63" s="9">
        <f>IF(D63="","",IF(D63&gt;=$M$6,"Yes","No"))</f>
        <v/>
      </c>
      <c r="F63" s="11">
        <f>IF(D63="","",COUNTIFS($B$5:$B$204,B63,$C$5:$C$204,"&gt;"&amp;C63)+1)</f>
        <v/>
      </c>
      <c r="G63" s="15">
        <f>IF(E63&lt;&gt;"Yes","",SUMIFS($D$5:$D$204,$B$5:$B$204,B63,$E$5:$E$204,"Yes",$C$5:$C$204,"&gt;="&amp;C63))</f>
        <v/>
      </c>
      <c r="H63" s="9">
        <f>IF(E63&lt;&gt;"Yes","",IF(G63-D63&lt;$M$7,"Yes","No (beyond 75%)"))</f>
        <v/>
      </c>
      <c r="I63" s="16" t="n"/>
      <c r="J63" s="16" t="n"/>
    </row>
    <row r="64">
      <c r="A64" s="16" t="n"/>
      <c r="B64" s="16" t="n"/>
      <c r="C64" s="18" t="n"/>
      <c r="D64" s="24">
        <f>IF(OR(B64="",C64=""),"",C64/IF(B64="Supplier",$M$4,$M$5))</f>
        <v/>
      </c>
      <c r="E64" s="9">
        <f>IF(D64="","",IF(D64&gt;=$M$6,"Yes","No"))</f>
        <v/>
      </c>
      <c r="F64" s="11">
        <f>IF(D64="","",COUNTIFS($B$5:$B$204,B64,$C$5:$C$204,"&gt;"&amp;C64)+1)</f>
        <v/>
      </c>
      <c r="G64" s="15">
        <f>IF(E64&lt;&gt;"Yes","",SUMIFS($D$5:$D$204,$B$5:$B$204,B64,$E$5:$E$204,"Yes",$C$5:$C$204,"&gt;="&amp;C64))</f>
        <v/>
      </c>
      <c r="H64" s="9">
        <f>IF(E64&lt;&gt;"Yes","",IF(G64-D64&lt;$M$7,"Yes","No (beyond 75%)"))</f>
        <v/>
      </c>
      <c r="I64" s="16" t="n"/>
      <c r="J64" s="16" t="n"/>
    </row>
    <row r="65">
      <c r="A65" s="16" t="n"/>
      <c r="B65" s="16" t="n"/>
      <c r="C65" s="18" t="n"/>
      <c r="D65" s="24">
        <f>IF(OR(B65="",C65=""),"",C65/IF(B65="Supplier",$M$4,$M$5))</f>
        <v/>
      </c>
      <c r="E65" s="9">
        <f>IF(D65="","",IF(D65&gt;=$M$6,"Yes","No"))</f>
        <v/>
      </c>
      <c r="F65" s="11">
        <f>IF(D65="","",COUNTIFS($B$5:$B$204,B65,$C$5:$C$204,"&gt;"&amp;C65)+1)</f>
        <v/>
      </c>
      <c r="G65" s="15">
        <f>IF(E65&lt;&gt;"Yes","",SUMIFS($D$5:$D$204,$B$5:$B$204,B65,$E$5:$E$204,"Yes",$C$5:$C$204,"&gt;="&amp;C65))</f>
        <v/>
      </c>
      <c r="H65" s="9">
        <f>IF(E65&lt;&gt;"Yes","",IF(G65-D65&lt;$M$7,"Yes","No (beyond 75%)"))</f>
        <v/>
      </c>
      <c r="I65" s="16" t="n"/>
      <c r="J65" s="16" t="n"/>
    </row>
    <row r="66">
      <c r="A66" s="16" t="n"/>
      <c r="B66" s="16" t="n"/>
      <c r="C66" s="18" t="n"/>
      <c r="D66" s="24">
        <f>IF(OR(B66="",C66=""),"",C66/IF(B66="Supplier",$M$4,$M$5))</f>
        <v/>
      </c>
      <c r="E66" s="9">
        <f>IF(D66="","",IF(D66&gt;=$M$6,"Yes","No"))</f>
        <v/>
      </c>
      <c r="F66" s="11">
        <f>IF(D66="","",COUNTIFS($B$5:$B$204,B66,$C$5:$C$204,"&gt;"&amp;C66)+1)</f>
        <v/>
      </c>
      <c r="G66" s="15">
        <f>IF(E66&lt;&gt;"Yes","",SUMIFS($D$5:$D$204,$B$5:$B$204,B66,$E$5:$E$204,"Yes",$C$5:$C$204,"&gt;="&amp;C66))</f>
        <v/>
      </c>
      <c r="H66" s="9">
        <f>IF(E66&lt;&gt;"Yes","",IF(G66-D66&lt;$M$7,"Yes","No (beyond 75%)"))</f>
        <v/>
      </c>
      <c r="I66" s="16" t="n"/>
      <c r="J66" s="16" t="n"/>
    </row>
    <row r="67">
      <c r="A67" s="16" t="n"/>
      <c r="B67" s="16" t="n"/>
      <c r="C67" s="18" t="n"/>
      <c r="D67" s="24">
        <f>IF(OR(B67="",C67=""),"",C67/IF(B67="Supplier",$M$4,$M$5))</f>
        <v/>
      </c>
      <c r="E67" s="9">
        <f>IF(D67="","",IF(D67&gt;=$M$6,"Yes","No"))</f>
        <v/>
      </c>
      <c r="F67" s="11">
        <f>IF(D67="","",COUNTIFS($B$5:$B$204,B67,$C$5:$C$204,"&gt;"&amp;C67)+1)</f>
        <v/>
      </c>
      <c r="G67" s="15">
        <f>IF(E67&lt;&gt;"Yes","",SUMIFS($D$5:$D$204,$B$5:$B$204,B67,$E$5:$E$204,"Yes",$C$5:$C$204,"&gt;="&amp;C67))</f>
        <v/>
      </c>
      <c r="H67" s="9">
        <f>IF(E67&lt;&gt;"Yes","",IF(G67-D67&lt;$M$7,"Yes","No (beyond 75%)"))</f>
        <v/>
      </c>
      <c r="I67" s="16" t="n"/>
      <c r="J67" s="16" t="n"/>
    </row>
    <row r="68">
      <c r="A68" s="16" t="n"/>
      <c r="B68" s="16" t="n"/>
      <c r="C68" s="18" t="n"/>
      <c r="D68" s="24">
        <f>IF(OR(B68="",C68=""),"",C68/IF(B68="Supplier",$M$4,$M$5))</f>
        <v/>
      </c>
      <c r="E68" s="9">
        <f>IF(D68="","",IF(D68&gt;=$M$6,"Yes","No"))</f>
        <v/>
      </c>
      <c r="F68" s="11">
        <f>IF(D68="","",COUNTIFS($B$5:$B$204,B68,$C$5:$C$204,"&gt;"&amp;C68)+1)</f>
        <v/>
      </c>
      <c r="G68" s="15">
        <f>IF(E68&lt;&gt;"Yes","",SUMIFS($D$5:$D$204,$B$5:$B$204,B68,$E$5:$E$204,"Yes",$C$5:$C$204,"&gt;="&amp;C68))</f>
        <v/>
      </c>
      <c r="H68" s="9">
        <f>IF(E68&lt;&gt;"Yes","",IF(G68-D68&lt;$M$7,"Yes","No (beyond 75%)"))</f>
        <v/>
      </c>
      <c r="I68" s="16" t="n"/>
      <c r="J68" s="16" t="n"/>
    </row>
    <row r="69">
      <c r="A69" s="16" t="n"/>
      <c r="B69" s="16" t="n"/>
      <c r="C69" s="18" t="n"/>
      <c r="D69" s="24">
        <f>IF(OR(B69="",C69=""),"",C69/IF(B69="Supplier",$M$4,$M$5))</f>
        <v/>
      </c>
      <c r="E69" s="9">
        <f>IF(D69="","",IF(D69&gt;=$M$6,"Yes","No"))</f>
        <v/>
      </c>
      <c r="F69" s="11">
        <f>IF(D69="","",COUNTIFS($B$5:$B$204,B69,$C$5:$C$204,"&gt;"&amp;C69)+1)</f>
        <v/>
      </c>
      <c r="G69" s="15">
        <f>IF(E69&lt;&gt;"Yes","",SUMIFS($D$5:$D$204,$B$5:$B$204,B69,$E$5:$E$204,"Yes",$C$5:$C$204,"&gt;="&amp;C69))</f>
        <v/>
      </c>
      <c r="H69" s="9">
        <f>IF(E69&lt;&gt;"Yes","",IF(G69-D69&lt;$M$7,"Yes","No (beyond 75%)"))</f>
        <v/>
      </c>
      <c r="I69" s="16" t="n"/>
      <c r="J69" s="16" t="n"/>
    </row>
    <row r="70">
      <c r="A70" s="16" t="n"/>
      <c r="B70" s="16" t="n"/>
      <c r="C70" s="18" t="n"/>
      <c r="D70" s="24">
        <f>IF(OR(B70="",C70=""),"",C70/IF(B70="Supplier",$M$4,$M$5))</f>
        <v/>
      </c>
      <c r="E70" s="9">
        <f>IF(D70="","",IF(D70&gt;=$M$6,"Yes","No"))</f>
        <v/>
      </c>
      <c r="F70" s="11">
        <f>IF(D70="","",COUNTIFS($B$5:$B$204,B70,$C$5:$C$204,"&gt;"&amp;C70)+1)</f>
        <v/>
      </c>
      <c r="G70" s="15">
        <f>IF(E70&lt;&gt;"Yes","",SUMIFS($D$5:$D$204,$B$5:$B$204,B70,$E$5:$E$204,"Yes",$C$5:$C$204,"&gt;="&amp;C70))</f>
        <v/>
      </c>
      <c r="H70" s="9">
        <f>IF(E70&lt;&gt;"Yes","",IF(G70-D70&lt;$M$7,"Yes","No (beyond 75%)"))</f>
        <v/>
      </c>
      <c r="I70" s="16" t="n"/>
      <c r="J70" s="16" t="n"/>
    </row>
    <row r="71">
      <c r="A71" s="16" t="n"/>
      <c r="B71" s="16" t="n"/>
      <c r="C71" s="18" t="n"/>
      <c r="D71" s="24">
        <f>IF(OR(B71="",C71=""),"",C71/IF(B71="Supplier",$M$4,$M$5))</f>
        <v/>
      </c>
      <c r="E71" s="9">
        <f>IF(D71="","",IF(D71&gt;=$M$6,"Yes","No"))</f>
        <v/>
      </c>
      <c r="F71" s="11">
        <f>IF(D71="","",COUNTIFS($B$5:$B$204,B71,$C$5:$C$204,"&gt;"&amp;C71)+1)</f>
        <v/>
      </c>
      <c r="G71" s="15">
        <f>IF(E71&lt;&gt;"Yes","",SUMIFS($D$5:$D$204,$B$5:$B$204,B71,$E$5:$E$204,"Yes",$C$5:$C$204,"&gt;="&amp;C71))</f>
        <v/>
      </c>
      <c r="H71" s="9">
        <f>IF(E71&lt;&gt;"Yes","",IF(G71-D71&lt;$M$7,"Yes","No (beyond 75%)"))</f>
        <v/>
      </c>
      <c r="I71" s="16" t="n"/>
      <c r="J71" s="16" t="n"/>
    </row>
    <row r="72">
      <c r="A72" s="16" t="n"/>
      <c r="B72" s="16" t="n"/>
      <c r="C72" s="18" t="n"/>
      <c r="D72" s="24">
        <f>IF(OR(B72="",C72=""),"",C72/IF(B72="Supplier",$M$4,$M$5))</f>
        <v/>
      </c>
      <c r="E72" s="9">
        <f>IF(D72="","",IF(D72&gt;=$M$6,"Yes","No"))</f>
        <v/>
      </c>
      <c r="F72" s="11">
        <f>IF(D72="","",COUNTIFS($B$5:$B$204,B72,$C$5:$C$204,"&gt;"&amp;C72)+1)</f>
        <v/>
      </c>
      <c r="G72" s="15">
        <f>IF(E72&lt;&gt;"Yes","",SUMIFS($D$5:$D$204,$B$5:$B$204,B72,$E$5:$E$204,"Yes",$C$5:$C$204,"&gt;="&amp;C72))</f>
        <v/>
      </c>
      <c r="H72" s="9">
        <f>IF(E72&lt;&gt;"Yes","",IF(G72-D72&lt;$M$7,"Yes","No (beyond 75%)"))</f>
        <v/>
      </c>
      <c r="I72" s="16" t="n"/>
      <c r="J72" s="16" t="n"/>
    </row>
    <row r="73">
      <c r="A73" s="16" t="n"/>
      <c r="B73" s="16" t="n"/>
      <c r="C73" s="18" t="n"/>
      <c r="D73" s="24">
        <f>IF(OR(B73="",C73=""),"",C73/IF(B73="Supplier",$M$4,$M$5))</f>
        <v/>
      </c>
      <c r="E73" s="9">
        <f>IF(D73="","",IF(D73&gt;=$M$6,"Yes","No"))</f>
        <v/>
      </c>
      <c r="F73" s="11">
        <f>IF(D73="","",COUNTIFS($B$5:$B$204,B73,$C$5:$C$204,"&gt;"&amp;C73)+1)</f>
        <v/>
      </c>
      <c r="G73" s="15">
        <f>IF(E73&lt;&gt;"Yes","",SUMIFS($D$5:$D$204,$B$5:$B$204,B73,$E$5:$E$204,"Yes",$C$5:$C$204,"&gt;="&amp;C73))</f>
        <v/>
      </c>
      <c r="H73" s="9">
        <f>IF(E73&lt;&gt;"Yes","",IF(G73-D73&lt;$M$7,"Yes","No (beyond 75%)"))</f>
        <v/>
      </c>
      <c r="I73" s="16" t="n"/>
      <c r="J73" s="16" t="n"/>
    </row>
    <row r="74">
      <c r="A74" s="16" t="n"/>
      <c r="B74" s="16" t="n"/>
      <c r="C74" s="18" t="n"/>
      <c r="D74" s="24">
        <f>IF(OR(B74="",C74=""),"",C74/IF(B74="Supplier",$M$4,$M$5))</f>
        <v/>
      </c>
      <c r="E74" s="9">
        <f>IF(D74="","",IF(D74&gt;=$M$6,"Yes","No"))</f>
        <v/>
      </c>
      <c r="F74" s="11">
        <f>IF(D74="","",COUNTIFS($B$5:$B$204,B74,$C$5:$C$204,"&gt;"&amp;C74)+1)</f>
        <v/>
      </c>
      <c r="G74" s="15">
        <f>IF(E74&lt;&gt;"Yes","",SUMIFS($D$5:$D$204,$B$5:$B$204,B74,$E$5:$E$204,"Yes",$C$5:$C$204,"&gt;="&amp;C74))</f>
        <v/>
      </c>
      <c r="H74" s="9">
        <f>IF(E74&lt;&gt;"Yes","",IF(G74-D74&lt;$M$7,"Yes","No (beyond 75%)"))</f>
        <v/>
      </c>
      <c r="I74" s="16" t="n"/>
      <c r="J74" s="16" t="n"/>
    </row>
    <row r="75">
      <c r="A75" s="16" t="n"/>
      <c r="B75" s="16" t="n"/>
      <c r="C75" s="18" t="n"/>
      <c r="D75" s="24">
        <f>IF(OR(B75="",C75=""),"",C75/IF(B75="Supplier",$M$4,$M$5))</f>
        <v/>
      </c>
      <c r="E75" s="9">
        <f>IF(D75="","",IF(D75&gt;=$M$6,"Yes","No"))</f>
        <v/>
      </c>
      <c r="F75" s="11">
        <f>IF(D75="","",COUNTIFS($B$5:$B$204,B75,$C$5:$C$204,"&gt;"&amp;C75)+1)</f>
        <v/>
      </c>
      <c r="G75" s="15">
        <f>IF(E75&lt;&gt;"Yes","",SUMIFS($D$5:$D$204,$B$5:$B$204,B75,$E$5:$E$204,"Yes",$C$5:$C$204,"&gt;="&amp;C75))</f>
        <v/>
      </c>
      <c r="H75" s="9">
        <f>IF(E75&lt;&gt;"Yes","",IF(G75-D75&lt;$M$7,"Yes","No (beyond 75%)"))</f>
        <v/>
      </c>
      <c r="I75" s="16" t="n"/>
      <c r="J75" s="16" t="n"/>
    </row>
    <row r="76">
      <c r="A76" s="16" t="n"/>
      <c r="B76" s="16" t="n"/>
      <c r="C76" s="18" t="n"/>
      <c r="D76" s="24">
        <f>IF(OR(B76="",C76=""),"",C76/IF(B76="Supplier",$M$4,$M$5))</f>
        <v/>
      </c>
      <c r="E76" s="9">
        <f>IF(D76="","",IF(D76&gt;=$M$6,"Yes","No"))</f>
        <v/>
      </c>
      <c r="F76" s="11">
        <f>IF(D76="","",COUNTIFS($B$5:$B$204,B76,$C$5:$C$204,"&gt;"&amp;C76)+1)</f>
        <v/>
      </c>
      <c r="G76" s="15">
        <f>IF(E76&lt;&gt;"Yes","",SUMIFS($D$5:$D$204,$B$5:$B$204,B76,$E$5:$E$204,"Yes",$C$5:$C$204,"&gt;="&amp;C76))</f>
        <v/>
      </c>
      <c r="H76" s="9">
        <f>IF(E76&lt;&gt;"Yes","",IF(G76-D76&lt;$M$7,"Yes","No (beyond 75%)"))</f>
        <v/>
      </c>
      <c r="I76" s="16" t="n"/>
      <c r="J76" s="16" t="n"/>
    </row>
    <row r="77">
      <c r="A77" s="16" t="n"/>
      <c r="B77" s="16" t="n"/>
      <c r="C77" s="18" t="n"/>
      <c r="D77" s="24">
        <f>IF(OR(B77="",C77=""),"",C77/IF(B77="Supplier",$M$4,$M$5))</f>
        <v/>
      </c>
      <c r="E77" s="9">
        <f>IF(D77="","",IF(D77&gt;=$M$6,"Yes","No"))</f>
        <v/>
      </c>
      <c r="F77" s="11">
        <f>IF(D77="","",COUNTIFS($B$5:$B$204,B77,$C$5:$C$204,"&gt;"&amp;C77)+1)</f>
        <v/>
      </c>
      <c r="G77" s="15">
        <f>IF(E77&lt;&gt;"Yes","",SUMIFS($D$5:$D$204,$B$5:$B$204,B77,$E$5:$E$204,"Yes",$C$5:$C$204,"&gt;="&amp;C77))</f>
        <v/>
      </c>
      <c r="H77" s="9">
        <f>IF(E77&lt;&gt;"Yes","",IF(G77-D77&lt;$M$7,"Yes","No (beyond 75%)"))</f>
        <v/>
      </c>
      <c r="I77" s="16" t="n"/>
      <c r="J77" s="16" t="n"/>
    </row>
    <row r="78">
      <c r="A78" s="16" t="n"/>
      <c r="B78" s="16" t="n"/>
      <c r="C78" s="18" t="n"/>
      <c r="D78" s="24">
        <f>IF(OR(B78="",C78=""),"",C78/IF(B78="Supplier",$M$4,$M$5))</f>
        <v/>
      </c>
      <c r="E78" s="9">
        <f>IF(D78="","",IF(D78&gt;=$M$6,"Yes","No"))</f>
        <v/>
      </c>
      <c r="F78" s="11">
        <f>IF(D78="","",COUNTIFS($B$5:$B$204,B78,$C$5:$C$204,"&gt;"&amp;C78)+1)</f>
        <v/>
      </c>
      <c r="G78" s="15">
        <f>IF(E78&lt;&gt;"Yes","",SUMIFS($D$5:$D$204,$B$5:$B$204,B78,$E$5:$E$204,"Yes",$C$5:$C$204,"&gt;="&amp;C78))</f>
        <v/>
      </c>
      <c r="H78" s="9">
        <f>IF(E78&lt;&gt;"Yes","",IF(G78-D78&lt;$M$7,"Yes","No (beyond 75%)"))</f>
        <v/>
      </c>
      <c r="I78" s="16" t="n"/>
      <c r="J78" s="16" t="n"/>
    </row>
    <row r="79">
      <c r="A79" s="16" t="n"/>
      <c r="B79" s="16" t="n"/>
      <c r="C79" s="18" t="n"/>
      <c r="D79" s="24">
        <f>IF(OR(B79="",C79=""),"",C79/IF(B79="Supplier",$M$4,$M$5))</f>
        <v/>
      </c>
      <c r="E79" s="9">
        <f>IF(D79="","",IF(D79&gt;=$M$6,"Yes","No"))</f>
        <v/>
      </c>
      <c r="F79" s="11">
        <f>IF(D79="","",COUNTIFS($B$5:$B$204,B79,$C$5:$C$204,"&gt;"&amp;C79)+1)</f>
        <v/>
      </c>
      <c r="G79" s="15">
        <f>IF(E79&lt;&gt;"Yes","",SUMIFS($D$5:$D$204,$B$5:$B$204,B79,$E$5:$E$204,"Yes",$C$5:$C$204,"&gt;="&amp;C79))</f>
        <v/>
      </c>
      <c r="H79" s="9">
        <f>IF(E79&lt;&gt;"Yes","",IF(G79-D79&lt;$M$7,"Yes","No (beyond 75%)"))</f>
        <v/>
      </c>
      <c r="I79" s="16" t="n"/>
      <c r="J79" s="16" t="n"/>
    </row>
    <row r="80">
      <c r="A80" s="16" t="n"/>
      <c r="B80" s="16" t="n"/>
      <c r="C80" s="18" t="n"/>
      <c r="D80" s="24">
        <f>IF(OR(B80="",C80=""),"",C80/IF(B80="Supplier",$M$4,$M$5))</f>
        <v/>
      </c>
      <c r="E80" s="9">
        <f>IF(D80="","",IF(D80&gt;=$M$6,"Yes","No"))</f>
        <v/>
      </c>
      <c r="F80" s="11">
        <f>IF(D80="","",COUNTIFS($B$5:$B$204,B80,$C$5:$C$204,"&gt;"&amp;C80)+1)</f>
        <v/>
      </c>
      <c r="G80" s="15">
        <f>IF(E80&lt;&gt;"Yes","",SUMIFS($D$5:$D$204,$B$5:$B$204,B80,$E$5:$E$204,"Yes",$C$5:$C$204,"&gt;="&amp;C80))</f>
        <v/>
      </c>
      <c r="H80" s="9">
        <f>IF(E80&lt;&gt;"Yes","",IF(G80-D80&lt;$M$7,"Yes","No (beyond 75%)"))</f>
        <v/>
      </c>
      <c r="I80" s="16" t="n"/>
      <c r="J80" s="16" t="n"/>
    </row>
    <row r="81">
      <c r="A81" s="16" t="n"/>
      <c r="B81" s="16" t="n"/>
      <c r="C81" s="18" t="n"/>
      <c r="D81" s="24">
        <f>IF(OR(B81="",C81=""),"",C81/IF(B81="Supplier",$M$4,$M$5))</f>
        <v/>
      </c>
      <c r="E81" s="9">
        <f>IF(D81="","",IF(D81&gt;=$M$6,"Yes","No"))</f>
        <v/>
      </c>
      <c r="F81" s="11">
        <f>IF(D81="","",COUNTIFS($B$5:$B$204,B81,$C$5:$C$204,"&gt;"&amp;C81)+1)</f>
        <v/>
      </c>
      <c r="G81" s="15">
        <f>IF(E81&lt;&gt;"Yes","",SUMIFS($D$5:$D$204,$B$5:$B$204,B81,$E$5:$E$204,"Yes",$C$5:$C$204,"&gt;="&amp;C81))</f>
        <v/>
      </c>
      <c r="H81" s="9">
        <f>IF(E81&lt;&gt;"Yes","",IF(G81-D81&lt;$M$7,"Yes","No (beyond 75%)"))</f>
        <v/>
      </c>
      <c r="I81" s="16" t="n"/>
      <c r="J81" s="16" t="n"/>
    </row>
    <row r="82">
      <c r="A82" s="16" t="n"/>
      <c r="B82" s="16" t="n"/>
      <c r="C82" s="18" t="n"/>
      <c r="D82" s="24">
        <f>IF(OR(B82="",C82=""),"",C82/IF(B82="Supplier",$M$4,$M$5))</f>
        <v/>
      </c>
      <c r="E82" s="9">
        <f>IF(D82="","",IF(D82&gt;=$M$6,"Yes","No"))</f>
        <v/>
      </c>
      <c r="F82" s="11">
        <f>IF(D82="","",COUNTIFS($B$5:$B$204,B82,$C$5:$C$204,"&gt;"&amp;C82)+1)</f>
        <v/>
      </c>
      <c r="G82" s="15">
        <f>IF(E82&lt;&gt;"Yes","",SUMIFS($D$5:$D$204,$B$5:$B$204,B82,$E$5:$E$204,"Yes",$C$5:$C$204,"&gt;="&amp;C82))</f>
        <v/>
      </c>
      <c r="H82" s="9">
        <f>IF(E82&lt;&gt;"Yes","",IF(G82-D82&lt;$M$7,"Yes","No (beyond 75%)"))</f>
        <v/>
      </c>
      <c r="I82" s="16" t="n"/>
      <c r="J82" s="16" t="n"/>
    </row>
    <row r="83">
      <c r="A83" s="16" t="n"/>
      <c r="B83" s="16" t="n"/>
      <c r="C83" s="18" t="n"/>
      <c r="D83" s="24">
        <f>IF(OR(B83="",C83=""),"",C83/IF(B83="Supplier",$M$4,$M$5))</f>
        <v/>
      </c>
      <c r="E83" s="9">
        <f>IF(D83="","",IF(D83&gt;=$M$6,"Yes","No"))</f>
        <v/>
      </c>
      <c r="F83" s="11">
        <f>IF(D83="","",COUNTIFS($B$5:$B$204,B83,$C$5:$C$204,"&gt;"&amp;C83)+1)</f>
        <v/>
      </c>
      <c r="G83" s="15">
        <f>IF(E83&lt;&gt;"Yes","",SUMIFS($D$5:$D$204,$B$5:$B$204,B83,$E$5:$E$204,"Yes",$C$5:$C$204,"&gt;="&amp;C83))</f>
        <v/>
      </c>
      <c r="H83" s="9">
        <f>IF(E83&lt;&gt;"Yes","",IF(G83-D83&lt;$M$7,"Yes","No (beyond 75%)"))</f>
        <v/>
      </c>
      <c r="I83" s="16" t="n"/>
      <c r="J83" s="16" t="n"/>
    </row>
    <row r="84">
      <c r="A84" s="16" t="n"/>
      <c r="B84" s="16" t="n"/>
      <c r="C84" s="18" t="n"/>
      <c r="D84" s="24">
        <f>IF(OR(B84="",C84=""),"",C84/IF(B84="Supplier",$M$4,$M$5))</f>
        <v/>
      </c>
      <c r="E84" s="9">
        <f>IF(D84="","",IF(D84&gt;=$M$6,"Yes","No"))</f>
        <v/>
      </c>
      <c r="F84" s="11">
        <f>IF(D84="","",COUNTIFS($B$5:$B$204,B84,$C$5:$C$204,"&gt;"&amp;C84)+1)</f>
        <v/>
      </c>
      <c r="G84" s="15">
        <f>IF(E84&lt;&gt;"Yes","",SUMIFS($D$5:$D$204,$B$5:$B$204,B84,$E$5:$E$204,"Yes",$C$5:$C$204,"&gt;="&amp;C84))</f>
        <v/>
      </c>
      <c r="H84" s="9">
        <f>IF(E84&lt;&gt;"Yes","",IF(G84-D84&lt;$M$7,"Yes","No (beyond 75%)"))</f>
        <v/>
      </c>
      <c r="I84" s="16" t="n"/>
      <c r="J84" s="16" t="n"/>
    </row>
    <row r="85">
      <c r="A85" s="16" t="n"/>
      <c r="B85" s="16" t="n"/>
      <c r="C85" s="18" t="n"/>
      <c r="D85" s="24">
        <f>IF(OR(B85="",C85=""),"",C85/IF(B85="Supplier",$M$4,$M$5))</f>
        <v/>
      </c>
      <c r="E85" s="9">
        <f>IF(D85="","",IF(D85&gt;=$M$6,"Yes","No"))</f>
        <v/>
      </c>
      <c r="F85" s="11">
        <f>IF(D85="","",COUNTIFS($B$5:$B$204,B85,$C$5:$C$204,"&gt;"&amp;C85)+1)</f>
        <v/>
      </c>
      <c r="G85" s="15">
        <f>IF(E85&lt;&gt;"Yes","",SUMIFS($D$5:$D$204,$B$5:$B$204,B85,$E$5:$E$204,"Yes",$C$5:$C$204,"&gt;="&amp;C85))</f>
        <v/>
      </c>
      <c r="H85" s="9">
        <f>IF(E85&lt;&gt;"Yes","",IF(G85-D85&lt;$M$7,"Yes","No (beyond 75%)"))</f>
        <v/>
      </c>
      <c r="I85" s="16" t="n"/>
      <c r="J85" s="16" t="n"/>
    </row>
    <row r="86">
      <c r="A86" s="16" t="n"/>
      <c r="B86" s="16" t="n"/>
      <c r="C86" s="18" t="n"/>
      <c r="D86" s="24">
        <f>IF(OR(B86="",C86=""),"",C86/IF(B86="Supplier",$M$4,$M$5))</f>
        <v/>
      </c>
      <c r="E86" s="9">
        <f>IF(D86="","",IF(D86&gt;=$M$6,"Yes","No"))</f>
        <v/>
      </c>
      <c r="F86" s="11">
        <f>IF(D86="","",COUNTIFS($B$5:$B$204,B86,$C$5:$C$204,"&gt;"&amp;C86)+1)</f>
        <v/>
      </c>
      <c r="G86" s="15">
        <f>IF(E86&lt;&gt;"Yes","",SUMIFS($D$5:$D$204,$B$5:$B$204,B86,$E$5:$E$204,"Yes",$C$5:$C$204,"&gt;="&amp;C86))</f>
        <v/>
      </c>
      <c r="H86" s="9">
        <f>IF(E86&lt;&gt;"Yes","",IF(G86-D86&lt;$M$7,"Yes","No (beyond 75%)"))</f>
        <v/>
      </c>
      <c r="I86" s="16" t="n"/>
      <c r="J86" s="16" t="n"/>
    </row>
    <row r="87">
      <c r="A87" s="16" t="n"/>
      <c r="B87" s="16" t="n"/>
      <c r="C87" s="18" t="n"/>
      <c r="D87" s="24">
        <f>IF(OR(B87="",C87=""),"",C87/IF(B87="Supplier",$M$4,$M$5))</f>
        <v/>
      </c>
      <c r="E87" s="9">
        <f>IF(D87="","",IF(D87&gt;=$M$6,"Yes","No"))</f>
        <v/>
      </c>
      <c r="F87" s="11">
        <f>IF(D87="","",COUNTIFS($B$5:$B$204,B87,$C$5:$C$204,"&gt;"&amp;C87)+1)</f>
        <v/>
      </c>
      <c r="G87" s="15">
        <f>IF(E87&lt;&gt;"Yes","",SUMIFS($D$5:$D$204,$B$5:$B$204,B87,$E$5:$E$204,"Yes",$C$5:$C$204,"&gt;="&amp;C87))</f>
        <v/>
      </c>
      <c r="H87" s="9">
        <f>IF(E87&lt;&gt;"Yes","",IF(G87-D87&lt;$M$7,"Yes","No (beyond 75%)"))</f>
        <v/>
      </c>
      <c r="I87" s="16" t="n"/>
      <c r="J87" s="16" t="n"/>
    </row>
    <row r="88">
      <c r="A88" s="16" t="n"/>
      <c r="B88" s="16" t="n"/>
      <c r="C88" s="18" t="n"/>
      <c r="D88" s="24">
        <f>IF(OR(B88="",C88=""),"",C88/IF(B88="Supplier",$M$4,$M$5))</f>
        <v/>
      </c>
      <c r="E88" s="9">
        <f>IF(D88="","",IF(D88&gt;=$M$6,"Yes","No"))</f>
        <v/>
      </c>
      <c r="F88" s="11">
        <f>IF(D88="","",COUNTIFS($B$5:$B$204,B88,$C$5:$C$204,"&gt;"&amp;C88)+1)</f>
        <v/>
      </c>
      <c r="G88" s="15">
        <f>IF(E88&lt;&gt;"Yes","",SUMIFS($D$5:$D$204,$B$5:$B$204,B88,$E$5:$E$204,"Yes",$C$5:$C$204,"&gt;="&amp;C88))</f>
        <v/>
      </c>
      <c r="H88" s="9">
        <f>IF(E88&lt;&gt;"Yes","",IF(G88-D88&lt;$M$7,"Yes","No (beyond 75%)"))</f>
        <v/>
      </c>
      <c r="I88" s="16" t="n"/>
      <c r="J88" s="16" t="n"/>
    </row>
    <row r="89">
      <c r="A89" s="16" t="n"/>
      <c r="B89" s="16" t="n"/>
      <c r="C89" s="18" t="n"/>
      <c r="D89" s="24">
        <f>IF(OR(B89="",C89=""),"",C89/IF(B89="Supplier",$M$4,$M$5))</f>
        <v/>
      </c>
      <c r="E89" s="9">
        <f>IF(D89="","",IF(D89&gt;=$M$6,"Yes","No"))</f>
        <v/>
      </c>
      <c r="F89" s="11">
        <f>IF(D89="","",COUNTIFS($B$5:$B$204,B89,$C$5:$C$204,"&gt;"&amp;C89)+1)</f>
        <v/>
      </c>
      <c r="G89" s="15">
        <f>IF(E89&lt;&gt;"Yes","",SUMIFS($D$5:$D$204,$B$5:$B$204,B89,$E$5:$E$204,"Yes",$C$5:$C$204,"&gt;="&amp;C89))</f>
        <v/>
      </c>
      <c r="H89" s="9">
        <f>IF(E89&lt;&gt;"Yes","",IF(G89-D89&lt;$M$7,"Yes","No (beyond 75%)"))</f>
        <v/>
      </c>
      <c r="I89" s="16" t="n"/>
      <c r="J89" s="16" t="n"/>
    </row>
    <row r="90">
      <c r="A90" s="16" t="n"/>
      <c r="B90" s="16" t="n"/>
      <c r="C90" s="18" t="n"/>
      <c r="D90" s="24">
        <f>IF(OR(B90="",C90=""),"",C90/IF(B90="Supplier",$M$4,$M$5))</f>
        <v/>
      </c>
      <c r="E90" s="9">
        <f>IF(D90="","",IF(D90&gt;=$M$6,"Yes","No"))</f>
        <v/>
      </c>
      <c r="F90" s="11">
        <f>IF(D90="","",COUNTIFS($B$5:$B$204,B90,$C$5:$C$204,"&gt;"&amp;C90)+1)</f>
        <v/>
      </c>
      <c r="G90" s="15">
        <f>IF(E90&lt;&gt;"Yes","",SUMIFS($D$5:$D$204,$B$5:$B$204,B90,$E$5:$E$204,"Yes",$C$5:$C$204,"&gt;="&amp;C90))</f>
        <v/>
      </c>
      <c r="H90" s="9">
        <f>IF(E90&lt;&gt;"Yes","",IF(G90-D90&lt;$M$7,"Yes","No (beyond 75%)"))</f>
        <v/>
      </c>
      <c r="I90" s="16" t="n"/>
      <c r="J90" s="16" t="n"/>
    </row>
    <row r="91">
      <c r="A91" s="16" t="n"/>
      <c r="B91" s="16" t="n"/>
      <c r="C91" s="18" t="n"/>
      <c r="D91" s="24">
        <f>IF(OR(B91="",C91=""),"",C91/IF(B91="Supplier",$M$4,$M$5))</f>
        <v/>
      </c>
      <c r="E91" s="9">
        <f>IF(D91="","",IF(D91&gt;=$M$6,"Yes","No"))</f>
        <v/>
      </c>
      <c r="F91" s="11">
        <f>IF(D91="","",COUNTIFS($B$5:$B$204,B91,$C$5:$C$204,"&gt;"&amp;C91)+1)</f>
        <v/>
      </c>
      <c r="G91" s="15">
        <f>IF(E91&lt;&gt;"Yes","",SUMIFS($D$5:$D$204,$B$5:$B$204,B91,$E$5:$E$204,"Yes",$C$5:$C$204,"&gt;="&amp;C91))</f>
        <v/>
      </c>
      <c r="H91" s="9">
        <f>IF(E91&lt;&gt;"Yes","",IF(G91-D91&lt;$M$7,"Yes","No (beyond 75%)"))</f>
        <v/>
      </c>
      <c r="I91" s="16" t="n"/>
      <c r="J91" s="16" t="n"/>
    </row>
    <row r="92">
      <c r="A92" s="16" t="n"/>
      <c r="B92" s="16" t="n"/>
      <c r="C92" s="18" t="n"/>
      <c r="D92" s="24">
        <f>IF(OR(B92="",C92=""),"",C92/IF(B92="Supplier",$M$4,$M$5))</f>
        <v/>
      </c>
      <c r="E92" s="9">
        <f>IF(D92="","",IF(D92&gt;=$M$6,"Yes","No"))</f>
        <v/>
      </c>
      <c r="F92" s="11">
        <f>IF(D92="","",COUNTIFS($B$5:$B$204,B92,$C$5:$C$204,"&gt;"&amp;C92)+1)</f>
        <v/>
      </c>
      <c r="G92" s="15">
        <f>IF(E92&lt;&gt;"Yes","",SUMIFS($D$5:$D$204,$B$5:$B$204,B92,$E$5:$E$204,"Yes",$C$5:$C$204,"&gt;="&amp;C92))</f>
        <v/>
      </c>
      <c r="H92" s="9">
        <f>IF(E92&lt;&gt;"Yes","",IF(G92-D92&lt;$M$7,"Yes","No (beyond 75%)"))</f>
        <v/>
      </c>
      <c r="I92" s="16" t="n"/>
      <c r="J92" s="16" t="n"/>
    </row>
    <row r="93">
      <c r="A93" s="16" t="n"/>
      <c r="B93" s="16" t="n"/>
      <c r="C93" s="18" t="n"/>
      <c r="D93" s="24">
        <f>IF(OR(B93="",C93=""),"",C93/IF(B93="Supplier",$M$4,$M$5))</f>
        <v/>
      </c>
      <c r="E93" s="9">
        <f>IF(D93="","",IF(D93&gt;=$M$6,"Yes","No"))</f>
        <v/>
      </c>
      <c r="F93" s="11">
        <f>IF(D93="","",COUNTIFS($B$5:$B$204,B93,$C$5:$C$204,"&gt;"&amp;C93)+1)</f>
        <v/>
      </c>
      <c r="G93" s="15">
        <f>IF(E93&lt;&gt;"Yes","",SUMIFS($D$5:$D$204,$B$5:$B$204,B93,$E$5:$E$204,"Yes",$C$5:$C$204,"&gt;="&amp;C93))</f>
        <v/>
      </c>
      <c r="H93" s="9">
        <f>IF(E93&lt;&gt;"Yes","",IF(G93-D93&lt;$M$7,"Yes","No (beyond 75%)"))</f>
        <v/>
      </c>
      <c r="I93" s="16" t="n"/>
      <c r="J93" s="16" t="n"/>
    </row>
    <row r="94">
      <c r="A94" s="16" t="n"/>
      <c r="B94" s="16" t="n"/>
      <c r="C94" s="18" t="n"/>
      <c r="D94" s="24">
        <f>IF(OR(B94="",C94=""),"",C94/IF(B94="Supplier",$M$4,$M$5))</f>
        <v/>
      </c>
      <c r="E94" s="9">
        <f>IF(D94="","",IF(D94&gt;=$M$6,"Yes","No"))</f>
        <v/>
      </c>
      <c r="F94" s="11">
        <f>IF(D94="","",COUNTIFS($B$5:$B$204,B94,$C$5:$C$204,"&gt;"&amp;C94)+1)</f>
        <v/>
      </c>
      <c r="G94" s="15">
        <f>IF(E94&lt;&gt;"Yes","",SUMIFS($D$5:$D$204,$B$5:$B$204,B94,$E$5:$E$204,"Yes",$C$5:$C$204,"&gt;="&amp;C94))</f>
        <v/>
      </c>
      <c r="H94" s="9">
        <f>IF(E94&lt;&gt;"Yes","",IF(G94-D94&lt;$M$7,"Yes","No (beyond 75%)"))</f>
        <v/>
      </c>
      <c r="I94" s="16" t="n"/>
      <c r="J94" s="16" t="n"/>
    </row>
    <row r="95">
      <c r="A95" s="16" t="n"/>
      <c r="B95" s="16" t="n"/>
      <c r="C95" s="18" t="n"/>
      <c r="D95" s="24">
        <f>IF(OR(B95="",C95=""),"",C95/IF(B95="Supplier",$M$4,$M$5))</f>
        <v/>
      </c>
      <c r="E95" s="9">
        <f>IF(D95="","",IF(D95&gt;=$M$6,"Yes","No"))</f>
        <v/>
      </c>
      <c r="F95" s="11">
        <f>IF(D95="","",COUNTIFS($B$5:$B$204,B95,$C$5:$C$204,"&gt;"&amp;C95)+1)</f>
        <v/>
      </c>
      <c r="G95" s="15">
        <f>IF(E95&lt;&gt;"Yes","",SUMIFS($D$5:$D$204,$B$5:$B$204,B95,$E$5:$E$204,"Yes",$C$5:$C$204,"&gt;="&amp;C95))</f>
        <v/>
      </c>
      <c r="H95" s="9">
        <f>IF(E95&lt;&gt;"Yes","",IF(G95-D95&lt;$M$7,"Yes","No (beyond 75%)"))</f>
        <v/>
      </c>
      <c r="I95" s="16" t="n"/>
      <c r="J95" s="16" t="n"/>
    </row>
    <row r="96">
      <c r="A96" s="16" t="n"/>
      <c r="B96" s="16" t="n"/>
      <c r="C96" s="18" t="n"/>
      <c r="D96" s="24">
        <f>IF(OR(B96="",C96=""),"",C96/IF(B96="Supplier",$M$4,$M$5))</f>
        <v/>
      </c>
      <c r="E96" s="9">
        <f>IF(D96="","",IF(D96&gt;=$M$6,"Yes","No"))</f>
        <v/>
      </c>
      <c r="F96" s="11">
        <f>IF(D96="","",COUNTIFS($B$5:$B$204,B96,$C$5:$C$204,"&gt;"&amp;C96)+1)</f>
        <v/>
      </c>
      <c r="G96" s="15">
        <f>IF(E96&lt;&gt;"Yes","",SUMIFS($D$5:$D$204,$B$5:$B$204,B96,$E$5:$E$204,"Yes",$C$5:$C$204,"&gt;="&amp;C96))</f>
        <v/>
      </c>
      <c r="H96" s="9">
        <f>IF(E96&lt;&gt;"Yes","",IF(G96-D96&lt;$M$7,"Yes","No (beyond 75%)"))</f>
        <v/>
      </c>
      <c r="I96" s="16" t="n"/>
      <c r="J96" s="16" t="n"/>
    </row>
    <row r="97">
      <c r="A97" s="16" t="n"/>
      <c r="B97" s="16" t="n"/>
      <c r="C97" s="18" t="n"/>
      <c r="D97" s="24">
        <f>IF(OR(B97="",C97=""),"",C97/IF(B97="Supplier",$M$4,$M$5))</f>
        <v/>
      </c>
      <c r="E97" s="9">
        <f>IF(D97="","",IF(D97&gt;=$M$6,"Yes","No"))</f>
        <v/>
      </c>
      <c r="F97" s="11">
        <f>IF(D97="","",COUNTIFS($B$5:$B$204,B97,$C$5:$C$204,"&gt;"&amp;C97)+1)</f>
        <v/>
      </c>
      <c r="G97" s="15">
        <f>IF(E97&lt;&gt;"Yes","",SUMIFS($D$5:$D$204,$B$5:$B$204,B97,$E$5:$E$204,"Yes",$C$5:$C$204,"&gt;="&amp;C97))</f>
        <v/>
      </c>
      <c r="H97" s="9">
        <f>IF(E97&lt;&gt;"Yes","",IF(G97-D97&lt;$M$7,"Yes","No (beyond 75%)"))</f>
        <v/>
      </c>
      <c r="I97" s="16" t="n"/>
      <c r="J97" s="16" t="n"/>
    </row>
    <row r="98">
      <c r="A98" s="16" t="n"/>
      <c r="B98" s="16" t="n"/>
      <c r="C98" s="18" t="n"/>
      <c r="D98" s="24">
        <f>IF(OR(B98="",C98=""),"",C98/IF(B98="Supplier",$M$4,$M$5))</f>
        <v/>
      </c>
      <c r="E98" s="9">
        <f>IF(D98="","",IF(D98&gt;=$M$6,"Yes","No"))</f>
        <v/>
      </c>
      <c r="F98" s="11">
        <f>IF(D98="","",COUNTIFS($B$5:$B$204,B98,$C$5:$C$204,"&gt;"&amp;C98)+1)</f>
        <v/>
      </c>
      <c r="G98" s="15">
        <f>IF(E98&lt;&gt;"Yes","",SUMIFS($D$5:$D$204,$B$5:$B$204,B98,$E$5:$E$204,"Yes",$C$5:$C$204,"&gt;="&amp;C98))</f>
        <v/>
      </c>
      <c r="H98" s="9">
        <f>IF(E98&lt;&gt;"Yes","",IF(G98-D98&lt;$M$7,"Yes","No (beyond 75%)"))</f>
        <v/>
      </c>
      <c r="I98" s="16" t="n"/>
      <c r="J98" s="16" t="n"/>
    </row>
    <row r="99">
      <c r="A99" s="16" t="n"/>
      <c r="B99" s="16" t="n"/>
      <c r="C99" s="18" t="n"/>
      <c r="D99" s="24">
        <f>IF(OR(B99="",C99=""),"",C99/IF(B99="Supplier",$M$4,$M$5))</f>
        <v/>
      </c>
      <c r="E99" s="9">
        <f>IF(D99="","",IF(D99&gt;=$M$6,"Yes","No"))</f>
        <v/>
      </c>
      <c r="F99" s="11">
        <f>IF(D99="","",COUNTIFS($B$5:$B$204,B99,$C$5:$C$204,"&gt;"&amp;C99)+1)</f>
        <v/>
      </c>
      <c r="G99" s="15">
        <f>IF(E99&lt;&gt;"Yes","",SUMIFS($D$5:$D$204,$B$5:$B$204,B99,$E$5:$E$204,"Yes",$C$5:$C$204,"&gt;="&amp;C99))</f>
        <v/>
      </c>
      <c r="H99" s="9">
        <f>IF(E99&lt;&gt;"Yes","",IF(G99-D99&lt;$M$7,"Yes","No (beyond 75%)"))</f>
        <v/>
      </c>
      <c r="I99" s="16" t="n"/>
      <c r="J99" s="16" t="n"/>
    </row>
    <row r="100">
      <c r="A100" s="16" t="n"/>
      <c r="B100" s="16" t="n"/>
      <c r="C100" s="18" t="n"/>
      <c r="D100" s="24">
        <f>IF(OR(B100="",C100=""),"",C100/IF(B100="Supplier",$M$4,$M$5))</f>
        <v/>
      </c>
      <c r="E100" s="9">
        <f>IF(D100="","",IF(D100&gt;=$M$6,"Yes","No"))</f>
        <v/>
      </c>
      <c r="F100" s="11">
        <f>IF(D100="","",COUNTIFS($B$5:$B$204,B100,$C$5:$C$204,"&gt;"&amp;C100)+1)</f>
        <v/>
      </c>
      <c r="G100" s="15">
        <f>IF(E100&lt;&gt;"Yes","",SUMIFS($D$5:$D$204,$B$5:$B$204,B100,$E$5:$E$204,"Yes",$C$5:$C$204,"&gt;="&amp;C100))</f>
        <v/>
      </c>
      <c r="H100" s="9">
        <f>IF(E100&lt;&gt;"Yes","",IF(G100-D100&lt;$M$7,"Yes","No (beyond 75%)"))</f>
        <v/>
      </c>
      <c r="I100" s="16" t="n"/>
      <c r="J100" s="16" t="n"/>
    </row>
    <row r="101">
      <c r="A101" s="16" t="n"/>
      <c r="B101" s="16" t="n"/>
      <c r="C101" s="18" t="n"/>
      <c r="D101" s="24">
        <f>IF(OR(B101="",C101=""),"",C101/IF(B101="Supplier",$M$4,$M$5))</f>
        <v/>
      </c>
      <c r="E101" s="9">
        <f>IF(D101="","",IF(D101&gt;=$M$6,"Yes","No"))</f>
        <v/>
      </c>
      <c r="F101" s="11">
        <f>IF(D101="","",COUNTIFS($B$5:$B$204,B101,$C$5:$C$204,"&gt;"&amp;C101)+1)</f>
        <v/>
      </c>
      <c r="G101" s="15">
        <f>IF(E101&lt;&gt;"Yes","",SUMIFS($D$5:$D$204,$B$5:$B$204,B101,$E$5:$E$204,"Yes",$C$5:$C$204,"&gt;="&amp;C101))</f>
        <v/>
      </c>
      <c r="H101" s="9">
        <f>IF(E101&lt;&gt;"Yes","",IF(G101-D101&lt;$M$7,"Yes","No (beyond 75%)"))</f>
        <v/>
      </c>
      <c r="I101" s="16" t="n"/>
      <c r="J101" s="16" t="n"/>
    </row>
    <row r="102">
      <c r="A102" s="16" t="n"/>
      <c r="B102" s="16" t="n"/>
      <c r="C102" s="18" t="n"/>
      <c r="D102" s="24">
        <f>IF(OR(B102="",C102=""),"",C102/IF(B102="Supplier",$M$4,$M$5))</f>
        <v/>
      </c>
      <c r="E102" s="9">
        <f>IF(D102="","",IF(D102&gt;=$M$6,"Yes","No"))</f>
        <v/>
      </c>
      <c r="F102" s="11">
        <f>IF(D102="","",COUNTIFS($B$5:$B$204,B102,$C$5:$C$204,"&gt;"&amp;C102)+1)</f>
        <v/>
      </c>
      <c r="G102" s="15">
        <f>IF(E102&lt;&gt;"Yes","",SUMIFS($D$5:$D$204,$B$5:$B$204,B102,$E$5:$E$204,"Yes",$C$5:$C$204,"&gt;="&amp;C102))</f>
        <v/>
      </c>
      <c r="H102" s="9">
        <f>IF(E102&lt;&gt;"Yes","",IF(G102-D102&lt;$M$7,"Yes","No (beyond 75%)"))</f>
        <v/>
      </c>
      <c r="I102" s="16" t="n"/>
      <c r="J102" s="16" t="n"/>
    </row>
    <row r="103">
      <c r="A103" s="16" t="n"/>
      <c r="B103" s="16" t="n"/>
      <c r="C103" s="18" t="n"/>
      <c r="D103" s="24">
        <f>IF(OR(B103="",C103=""),"",C103/IF(B103="Supplier",$M$4,$M$5))</f>
        <v/>
      </c>
      <c r="E103" s="9">
        <f>IF(D103="","",IF(D103&gt;=$M$6,"Yes","No"))</f>
        <v/>
      </c>
      <c r="F103" s="11">
        <f>IF(D103="","",COUNTIFS($B$5:$B$204,B103,$C$5:$C$204,"&gt;"&amp;C103)+1)</f>
        <v/>
      </c>
      <c r="G103" s="15">
        <f>IF(E103&lt;&gt;"Yes","",SUMIFS($D$5:$D$204,$B$5:$B$204,B103,$E$5:$E$204,"Yes",$C$5:$C$204,"&gt;="&amp;C103))</f>
        <v/>
      </c>
      <c r="H103" s="9">
        <f>IF(E103&lt;&gt;"Yes","",IF(G103-D103&lt;$M$7,"Yes","No (beyond 75%)"))</f>
        <v/>
      </c>
      <c r="I103" s="16" t="n"/>
      <c r="J103" s="16" t="n"/>
    </row>
    <row r="104">
      <c r="A104" s="16" t="n"/>
      <c r="B104" s="16" t="n"/>
      <c r="C104" s="18" t="n"/>
      <c r="D104" s="24">
        <f>IF(OR(B104="",C104=""),"",C104/IF(B104="Supplier",$M$4,$M$5))</f>
        <v/>
      </c>
      <c r="E104" s="9">
        <f>IF(D104="","",IF(D104&gt;=$M$6,"Yes","No"))</f>
        <v/>
      </c>
      <c r="F104" s="11">
        <f>IF(D104="","",COUNTIFS($B$5:$B$204,B104,$C$5:$C$204,"&gt;"&amp;C104)+1)</f>
        <v/>
      </c>
      <c r="G104" s="15">
        <f>IF(E104&lt;&gt;"Yes","",SUMIFS($D$5:$D$204,$B$5:$B$204,B104,$E$5:$E$204,"Yes",$C$5:$C$204,"&gt;="&amp;C104))</f>
        <v/>
      </c>
      <c r="H104" s="9">
        <f>IF(E104&lt;&gt;"Yes","",IF(G104-D104&lt;$M$7,"Yes","No (beyond 75%)"))</f>
        <v/>
      </c>
      <c r="I104" s="16" t="n"/>
      <c r="J104" s="16" t="n"/>
    </row>
    <row r="105">
      <c r="A105" s="16" t="n"/>
      <c r="B105" s="16" t="n"/>
      <c r="C105" s="18" t="n"/>
      <c r="D105" s="24">
        <f>IF(OR(B105="",C105=""),"",C105/IF(B105="Supplier",$M$4,$M$5))</f>
        <v/>
      </c>
      <c r="E105" s="9">
        <f>IF(D105="","",IF(D105&gt;=$M$6,"Yes","No"))</f>
        <v/>
      </c>
      <c r="F105" s="11">
        <f>IF(D105="","",COUNTIFS($B$5:$B$204,B105,$C$5:$C$204,"&gt;"&amp;C105)+1)</f>
        <v/>
      </c>
      <c r="G105" s="15">
        <f>IF(E105&lt;&gt;"Yes","",SUMIFS($D$5:$D$204,$B$5:$B$204,B105,$E$5:$E$204,"Yes",$C$5:$C$204,"&gt;="&amp;C105))</f>
        <v/>
      </c>
      <c r="H105" s="9">
        <f>IF(E105&lt;&gt;"Yes","",IF(G105-D105&lt;$M$7,"Yes","No (beyond 75%)"))</f>
        <v/>
      </c>
      <c r="I105" s="16" t="n"/>
      <c r="J105" s="16" t="n"/>
    </row>
    <row r="106">
      <c r="A106" s="16" t="n"/>
      <c r="B106" s="16" t="n"/>
      <c r="C106" s="18" t="n"/>
      <c r="D106" s="24">
        <f>IF(OR(B106="",C106=""),"",C106/IF(B106="Supplier",$M$4,$M$5))</f>
        <v/>
      </c>
      <c r="E106" s="9">
        <f>IF(D106="","",IF(D106&gt;=$M$6,"Yes","No"))</f>
        <v/>
      </c>
      <c r="F106" s="11">
        <f>IF(D106="","",COUNTIFS($B$5:$B$204,B106,$C$5:$C$204,"&gt;"&amp;C106)+1)</f>
        <v/>
      </c>
      <c r="G106" s="15">
        <f>IF(E106&lt;&gt;"Yes","",SUMIFS($D$5:$D$204,$B$5:$B$204,B106,$E$5:$E$204,"Yes",$C$5:$C$204,"&gt;="&amp;C106))</f>
        <v/>
      </c>
      <c r="H106" s="9">
        <f>IF(E106&lt;&gt;"Yes","",IF(G106-D106&lt;$M$7,"Yes","No (beyond 75%)"))</f>
        <v/>
      </c>
      <c r="I106" s="16" t="n"/>
      <c r="J106" s="16" t="n"/>
    </row>
    <row r="107">
      <c r="A107" s="16" t="n"/>
      <c r="B107" s="16" t="n"/>
      <c r="C107" s="18" t="n"/>
      <c r="D107" s="24">
        <f>IF(OR(B107="",C107=""),"",C107/IF(B107="Supplier",$M$4,$M$5))</f>
        <v/>
      </c>
      <c r="E107" s="9">
        <f>IF(D107="","",IF(D107&gt;=$M$6,"Yes","No"))</f>
        <v/>
      </c>
      <c r="F107" s="11">
        <f>IF(D107="","",COUNTIFS($B$5:$B$204,B107,$C$5:$C$204,"&gt;"&amp;C107)+1)</f>
        <v/>
      </c>
      <c r="G107" s="15">
        <f>IF(E107&lt;&gt;"Yes","",SUMIFS($D$5:$D$204,$B$5:$B$204,B107,$E$5:$E$204,"Yes",$C$5:$C$204,"&gt;="&amp;C107))</f>
        <v/>
      </c>
      <c r="H107" s="9">
        <f>IF(E107&lt;&gt;"Yes","",IF(G107-D107&lt;$M$7,"Yes","No (beyond 75%)"))</f>
        <v/>
      </c>
      <c r="I107" s="16" t="n"/>
      <c r="J107" s="16" t="n"/>
    </row>
    <row r="108">
      <c r="A108" s="16" t="n"/>
      <c r="B108" s="16" t="n"/>
      <c r="C108" s="18" t="n"/>
      <c r="D108" s="24">
        <f>IF(OR(B108="",C108=""),"",C108/IF(B108="Supplier",$M$4,$M$5))</f>
        <v/>
      </c>
      <c r="E108" s="9">
        <f>IF(D108="","",IF(D108&gt;=$M$6,"Yes","No"))</f>
        <v/>
      </c>
      <c r="F108" s="11">
        <f>IF(D108="","",COUNTIFS($B$5:$B$204,B108,$C$5:$C$204,"&gt;"&amp;C108)+1)</f>
        <v/>
      </c>
      <c r="G108" s="15">
        <f>IF(E108&lt;&gt;"Yes","",SUMIFS($D$5:$D$204,$B$5:$B$204,B108,$E$5:$E$204,"Yes",$C$5:$C$204,"&gt;="&amp;C108))</f>
        <v/>
      </c>
      <c r="H108" s="9">
        <f>IF(E108&lt;&gt;"Yes","",IF(G108-D108&lt;$M$7,"Yes","No (beyond 75%)"))</f>
        <v/>
      </c>
      <c r="I108" s="16" t="n"/>
      <c r="J108" s="16" t="n"/>
    </row>
    <row r="109">
      <c r="A109" s="16" t="n"/>
      <c r="B109" s="16" t="n"/>
      <c r="C109" s="18" t="n"/>
      <c r="D109" s="24">
        <f>IF(OR(B109="",C109=""),"",C109/IF(B109="Supplier",$M$4,$M$5))</f>
        <v/>
      </c>
      <c r="E109" s="9">
        <f>IF(D109="","",IF(D109&gt;=$M$6,"Yes","No"))</f>
        <v/>
      </c>
      <c r="F109" s="11">
        <f>IF(D109="","",COUNTIFS($B$5:$B$204,B109,$C$5:$C$204,"&gt;"&amp;C109)+1)</f>
        <v/>
      </c>
      <c r="G109" s="15">
        <f>IF(E109&lt;&gt;"Yes","",SUMIFS($D$5:$D$204,$B$5:$B$204,B109,$E$5:$E$204,"Yes",$C$5:$C$204,"&gt;="&amp;C109))</f>
        <v/>
      </c>
      <c r="H109" s="9">
        <f>IF(E109&lt;&gt;"Yes","",IF(G109-D109&lt;$M$7,"Yes","No (beyond 75%)"))</f>
        <v/>
      </c>
      <c r="I109" s="16" t="n"/>
      <c r="J109" s="16" t="n"/>
    </row>
    <row r="110">
      <c r="A110" s="16" t="n"/>
      <c r="B110" s="16" t="n"/>
      <c r="C110" s="18" t="n"/>
      <c r="D110" s="24">
        <f>IF(OR(B110="",C110=""),"",C110/IF(B110="Supplier",$M$4,$M$5))</f>
        <v/>
      </c>
      <c r="E110" s="9">
        <f>IF(D110="","",IF(D110&gt;=$M$6,"Yes","No"))</f>
        <v/>
      </c>
      <c r="F110" s="11">
        <f>IF(D110="","",COUNTIFS($B$5:$B$204,B110,$C$5:$C$204,"&gt;"&amp;C110)+1)</f>
        <v/>
      </c>
      <c r="G110" s="15">
        <f>IF(E110&lt;&gt;"Yes","",SUMIFS($D$5:$D$204,$B$5:$B$204,B110,$E$5:$E$204,"Yes",$C$5:$C$204,"&gt;="&amp;C110))</f>
        <v/>
      </c>
      <c r="H110" s="9">
        <f>IF(E110&lt;&gt;"Yes","",IF(G110-D110&lt;$M$7,"Yes","No (beyond 75%)"))</f>
        <v/>
      </c>
      <c r="I110" s="16" t="n"/>
      <c r="J110" s="16" t="n"/>
    </row>
    <row r="111">
      <c r="A111" s="16" t="n"/>
      <c r="B111" s="16" t="n"/>
      <c r="C111" s="18" t="n"/>
      <c r="D111" s="24">
        <f>IF(OR(B111="",C111=""),"",C111/IF(B111="Supplier",$M$4,$M$5))</f>
        <v/>
      </c>
      <c r="E111" s="9">
        <f>IF(D111="","",IF(D111&gt;=$M$6,"Yes","No"))</f>
        <v/>
      </c>
      <c r="F111" s="11">
        <f>IF(D111="","",COUNTIFS($B$5:$B$204,B111,$C$5:$C$204,"&gt;"&amp;C111)+1)</f>
        <v/>
      </c>
      <c r="G111" s="15">
        <f>IF(E111&lt;&gt;"Yes","",SUMIFS($D$5:$D$204,$B$5:$B$204,B111,$E$5:$E$204,"Yes",$C$5:$C$204,"&gt;="&amp;C111))</f>
        <v/>
      </c>
      <c r="H111" s="9">
        <f>IF(E111&lt;&gt;"Yes","",IF(G111-D111&lt;$M$7,"Yes","No (beyond 75%)"))</f>
        <v/>
      </c>
      <c r="I111" s="16" t="n"/>
      <c r="J111" s="16" t="n"/>
    </row>
    <row r="112">
      <c r="A112" s="16" t="n"/>
      <c r="B112" s="16" t="n"/>
      <c r="C112" s="18" t="n"/>
      <c r="D112" s="24">
        <f>IF(OR(B112="",C112=""),"",C112/IF(B112="Supplier",$M$4,$M$5))</f>
        <v/>
      </c>
      <c r="E112" s="9">
        <f>IF(D112="","",IF(D112&gt;=$M$6,"Yes","No"))</f>
        <v/>
      </c>
      <c r="F112" s="11">
        <f>IF(D112="","",COUNTIFS($B$5:$B$204,B112,$C$5:$C$204,"&gt;"&amp;C112)+1)</f>
        <v/>
      </c>
      <c r="G112" s="15">
        <f>IF(E112&lt;&gt;"Yes","",SUMIFS($D$5:$D$204,$B$5:$B$204,B112,$E$5:$E$204,"Yes",$C$5:$C$204,"&gt;="&amp;C112))</f>
        <v/>
      </c>
      <c r="H112" s="9">
        <f>IF(E112&lt;&gt;"Yes","",IF(G112-D112&lt;$M$7,"Yes","No (beyond 75%)"))</f>
        <v/>
      </c>
      <c r="I112" s="16" t="n"/>
      <c r="J112" s="16" t="n"/>
    </row>
    <row r="113">
      <c r="A113" s="16" t="n"/>
      <c r="B113" s="16" t="n"/>
      <c r="C113" s="18" t="n"/>
      <c r="D113" s="24">
        <f>IF(OR(B113="",C113=""),"",C113/IF(B113="Supplier",$M$4,$M$5))</f>
        <v/>
      </c>
      <c r="E113" s="9">
        <f>IF(D113="","",IF(D113&gt;=$M$6,"Yes","No"))</f>
        <v/>
      </c>
      <c r="F113" s="11">
        <f>IF(D113="","",COUNTIFS($B$5:$B$204,B113,$C$5:$C$204,"&gt;"&amp;C113)+1)</f>
        <v/>
      </c>
      <c r="G113" s="15">
        <f>IF(E113&lt;&gt;"Yes","",SUMIFS($D$5:$D$204,$B$5:$B$204,B113,$E$5:$E$204,"Yes",$C$5:$C$204,"&gt;="&amp;C113))</f>
        <v/>
      </c>
      <c r="H113" s="9">
        <f>IF(E113&lt;&gt;"Yes","",IF(G113-D113&lt;$M$7,"Yes","No (beyond 75%)"))</f>
        <v/>
      </c>
      <c r="I113" s="16" t="n"/>
      <c r="J113" s="16" t="n"/>
    </row>
    <row r="114">
      <c r="A114" s="16" t="n"/>
      <c r="B114" s="16" t="n"/>
      <c r="C114" s="18" t="n"/>
      <c r="D114" s="24">
        <f>IF(OR(B114="",C114=""),"",C114/IF(B114="Supplier",$M$4,$M$5))</f>
        <v/>
      </c>
      <c r="E114" s="9">
        <f>IF(D114="","",IF(D114&gt;=$M$6,"Yes","No"))</f>
        <v/>
      </c>
      <c r="F114" s="11">
        <f>IF(D114="","",COUNTIFS($B$5:$B$204,B114,$C$5:$C$204,"&gt;"&amp;C114)+1)</f>
        <v/>
      </c>
      <c r="G114" s="15">
        <f>IF(E114&lt;&gt;"Yes","",SUMIFS($D$5:$D$204,$B$5:$B$204,B114,$E$5:$E$204,"Yes",$C$5:$C$204,"&gt;="&amp;C114))</f>
        <v/>
      </c>
      <c r="H114" s="9">
        <f>IF(E114&lt;&gt;"Yes","",IF(G114-D114&lt;$M$7,"Yes","No (beyond 75%)"))</f>
        <v/>
      </c>
      <c r="I114" s="16" t="n"/>
      <c r="J114" s="16" t="n"/>
    </row>
    <row r="115">
      <c r="A115" s="16" t="n"/>
      <c r="B115" s="16" t="n"/>
      <c r="C115" s="18" t="n"/>
      <c r="D115" s="24">
        <f>IF(OR(B115="",C115=""),"",C115/IF(B115="Supplier",$M$4,$M$5))</f>
        <v/>
      </c>
      <c r="E115" s="9">
        <f>IF(D115="","",IF(D115&gt;=$M$6,"Yes","No"))</f>
        <v/>
      </c>
      <c r="F115" s="11">
        <f>IF(D115="","",COUNTIFS($B$5:$B$204,B115,$C$5:$C$204,"&gt;"&amp;C115)+1)</f>
        <v/>
      </c>
      <c r="G115" s="15">
        <f>IF(E115&lt;&gt;"Yes","",SUMIFS($D$5:$D$204,$B$5:$B$204,B115,$E$5:$E$204,"Yes",$C$5:$C$204,"&gt;="&amp;C115))</f>
        <v/>
      </c>
      <c r="H115" s="9">
        <f>IF(E115&lt;&gt;"Yes","",IF(G115-D115&lt;$M$7,"Yes","No (beyond 75%)"))</f>
        <v/>
      </c>
      <c r="I115" s="16" t="n"/>
      <c r="J115" s="16" t="n"/>
    </row>
    <row r="116">
      <c r="A116" s="16" t="n"/>
      <c r="B116" s="16" t="n"/>
      <c r="C116" s="18" t="n"/>
      <c r="D116" s="24">
        <f>IF(OR(B116="",C116=""),"",C116/IF(B116="Supplier",$M$4,$M$5))</f>
        <v/>
      </c>
      <c r="E116" s="9">
        <f>IF(D116="","",IF(D116&gt;=$M$6,"Yes","No"))</f>
        <v/>
      </c>
      <c r="F116" s="11">
        <f>IF(D116="","",COUNTIFS($B$5:$B$204,B116,$C$5:$C$204,"&gt;"&amp;C116)+1)</f>
        <v/>
      </c>
      <c r="G116" s="15">
        <f>IF(E116&lt;&gt;"Yes","",SUMIFS($D$5:$D$204,$B$5:$B$204,B116,$E$5:$E$204,"Yes",$C$5:$C$204,"&gt;="&amp;C116))</f>
        <v/>
      </c>
      <c r="H116" s="9">
        <f>IF(E116&lt;&gt;"Yes","",IF(G116-D116&lt;$M$7,"Yes","No (beyond 75%)"))</f>
        <v/>
      </c>
      <c r="I116" s="16" t="n"/>
      <c r="J116" s="16" t="n"/>
    </row>
    <row r="117">
      <c r="A117" s="16" t="n"/>
      <c r="B117" s="16" t="n"/>
      <c r="C117" s="18" t="n"/>
      <c r="D117" s="24">
        <f>IF(OR(B117="",C117=""),"",C117/IF(B117="Supplier",$M$4,$M$5))</f>
        <v/>
      </c>
      <c r="E117" s="9">
        <f>IF(D117="","",IF(D117&gt;=$M$6,"Yes","No"))</f>
        <v/>
      </c>
      <c r="F117" s="11">
        <f>IF(D117="","",COUNTIFS($B$5:$B$204,B117,$C$5:$C$204,"&gt;"&amp;C117)+1)</f>
        <v/>
      </c>
      <c r="G117" s="15">
        <f>IF(E117&lt;&gt;"Yes","",SUMIFS($D$5:$D$204,$B$5:$B$204,B117,$E$5:$E$204,"Yes",$C$5:$C$204,"&gt;="&amp;C117))</f>
        <v/>
      </c>
      <c r="H117" s="9">
        <f>IF(E117&lt;&gt;"Yes","",IF(G117-D117&lt;$M$7,"Yes","No (beyond 75%)"))</f>
        <v/>
      </c>
      <c r="I117" s="16" t="n"/>
      <c r="J117" s="16" t="n"/>
    </row>
    <row r="118">
      <c r="A118" s="16" t="n"/>
      <c r="B118" s="16" t="n"/>
      <c r="C118" s="18" t="n"/>
      <c r="D118" s="24">
        <f>IF(OR(B118="",C118=""),"",C118/IF(B118="Supplier",$M$4,$M$5))</f>
        <v/>
      </c>
      <c r="E118" s="9">
        <f>IF(D118="","",IF(D118&gt;=$M$6,"Yes","No"))</f>
        <v/>
      </c>
      <c r="F118" s="11">
        <f>IF(D118="","",COUNTIFS($B$5:$B$204,B118,$C$5:$C$204,"&gt;"&amp;C118)+1)</f>
        <v/>
      </c>
      <c r="G118" s="15">
        <f>IF(E118&lt;&gt;"Yes","",SUMIFS($D$5:$D$204,$B$5:$B$204,B118,$E$5:$E$204,"Yes",$C$5:$C$204,"&gt;="&amp;C118))</f>
        <v/>
      </c>
      <c r="H118" s="9">
        <f>IF(E118&lt;&gt;"Yes","",IF(G118-D118&lt;$M$7,"Yes","No (beyond 75%)"))</f>
        <v/>
      </c>
      <c r="I118" s="16" t="n"/>
      <c r="J118" s="16" t="n"/>
    </row>
    <row r="119">
      <c r="A119" s="16" t="n"/>
      <c r="B119" s="16" t="n"/>
      <c r="C119" s="18" t="n"/>
      <c r="D119" s="24">
        <f>IF(OR(B119="",C119=""),"",C119/IF(B119="Supplier",$M$4,$M$5))</f>
        <v/>
      </c>
      <c r="E119" s="9">
        <f>IF(D119="","",IF(D119&gt;=$M$6,"Yes","No"))</f>
        <v/>
      </c>
      <c r="F119" s="11">
        <f>IF(D119="","",COUNTIFS($B$5:$B$204,B119,$C$5:$C$204,"&gt;"&amp;C119)+1)</f>
        <v/>
      </c>
      <c r="G119" s="15">
        <f>IF(E119&lt;&gt;"Yes","",SUMIFS($D$5:$D$204,$B$5:$B$204,B119,$E$5:$E$204,"Yes",$C$5:$C$204,"&gt;="&amp;C119))</f>
        <v/>
      </c>
      <c r="H119" s="9">
        <f>IF(E119&lt;&gt;"Yes","",IF(G119-D119&lt;$M$7,"Yes","No (beyond 75%)"))</f>
        <v/>
      </c>
      <c r="I119" s="16" t="n"/>
      <c r="J119" s="16" t="n"/>
    </row>
    <row r="120">
      <c r="A120" s="16" t="n"/>
      <c r="B120" s="16" t="n"/>
      <c r="C120" s="18" t="n"/>
      <c r="D120" s="24">
        <f>IF(OR(B120="",C120=""),"",C120/IF(B120="Supplier",$M$4,$M$5))</f>
        <v/>
      </c>
      <c r="E120" s="9">
        <f>IF(D120="","",IF(D120&gt;=$M$6,"Yes","No"))</f>
        <v/>
      </c>
      <c r="F120" s="11">
        <f>IF(D120="","",COUNTIFS($B$5:$B$204,B120,$C$5:$C$204,"&gt;"&amp;C120)+1)</f>
        <v/>
      </c>
      <c r="G120" s="15">
        <f>IF(E120&lt;&gt;"Yes","",SUMIFS($D$5:$D$204,$B$5:$B$204,B120,$E$5:$E$204,"Yes",$C$5:$C$204,"&gt;="&amp;C120))</f>
        <v/>
      </c>
      <c r="H120" s="9">
        <f>IF(E120&lt;&gt;"Yes","",IF(G120-D120&lt;$M$7,"Yes","No (beyond 75%)"))</f>
        <v/>
      </c>
      <c r="I120" s="16" t="n"/>
      <c r="J120" s="16" t="n"/>
    </row>
    <row r="121">
      <c r="A121" s="16" t="n"/>
      <c r="B121" s="16" t="n"/>
      <c r="C121" s="18" t="n"/>
      <c r="D121" s="24">
        <f>IF(OR(B121="",C121=""),"",C121/IF(B121="Supplier",$M$4,$M$5))</f>
        <v/>
      </c>
      <c r="E121" s="9">
        <f>IF(D121="","",IF(D121&gt;=$M$6,"Yes","No"))</f>
        <v/>
      </c>
      <c r="F121" s="11">
        <f>IF(D121="","",COUNTIFS($B$5:$B$204,B121,$C$5:$C$204,"&gt;"&amp;C121)+1)</f>
        <v/>
      </c>
      <c r="G121" s="15">
        <f>IF(E121&lt;&gt;"Yes","",SUMIFS($D$5:$D$204,$B$5:$B$204,B121,$E$5:$E$204,"Yes",$C$5:$C$204,"&gt;="&amp;C121))</f>
        <v/>
      </c>
      <c r="H121" s="9">
        <f>IF(E121&lt;&gt;"Yes","",IF(G121-D121&lt;$M$7,"Yes","No (beyond 75%)"))</f>
        <v/>
      </c>
      <c r="I121" s="16" t="n"/>
      <c r="J121" s="16" t="n"/>
    </row>
    <row r="122">
      <c r="A122" s="16" t="n"/>
      <c r="B122" s="16" t="n"/>
      <c r="C122" s="18" t="n"/>
      <c r="D122" s="24">
        <f>IF(OR(B122="",C122=""),"",C122/IF(B122="Supplier",$M$4,$M$5))</f>
        <v/>
      </c>
      <c r="E122" s="9">
        <f>IF(D122="","",IF(D122&gt;=$M$6,"Yes","No"))</f>
        <v/>
      </c>
      <c r="F122" s="11">
        <f>IF(D122="","",COUNTIFS($B$5:$B$204,B122,$C$5:$C$204,"&gt;"&amp;C122)+1)</f>
        <v/>
      </c>
      <c r="G122" s="15">
        <f>IF(E122&lt;&gt;"Yes","",SUMIFS($D$5:$D$204,$B$5:$B$204,B122,$E$5:$E$204,"Yes",$C$5:$C$204,"&gt;="&amp;C122))</f>
        <v/>
      </c>
      <c r="H122" s="9">
        <f>IF(E122&lt;&gt;"Yes","",IF(G122-D122&lt;$M$7,"Yes","No (beyond 75%)"))</f>
        <v/>
      </c>
      <c r="I122" s="16" t="n"/>
      <c r="J122" s="16" t="n"/>
    </row>
    <row r="123">
      <c r="A123" s="16" t="n"/>
      <c r="B123" s="16" t="n"/>
      <c r="C123" s="18" t="n"/>
      <c r="D123" s="24">
        <f>IF(OR(B123="",C123=""),"",C123/IF(B123="Supplier",$M$4,$M$5))</f>
        <v/>
      </c>
      <c r="E123" s="9">
        <f>IF(D123="","",IF(D123&gt;=$M$6,"Yes","No"))</f>
        <v/>
      </c>
      <c r="F123" s="11">
        <f>IF(D123="","",COUNTIFS($B$5:$B$204,B123,$C$5:$C$204,"&gt;"&amp;C123)+1)</f>
        <v/>
      </c>
      <c r="G123" s="15">
        <f>IF(E123&lt;&gt;"Yes","",SUMIFS($D$5:$D$204,$B$5:$B$204,B123,$E$5:$E$204,"Yes",$C$5:$C$204,"&gt;="&amp;C123))</f>
        <v/>
      </c>
      <c r="H123" s="9">
        <f>IF(E123&lt;&gt;"Yes","",IF(G123-D123&lt;$M$7,"Yes","No (beyond 75%)"))</f>
        <v/>
      </c>
      <c r="I123" s="16" t="n"/>
      <c r="J123" s="16" t="n"/>
    </row>
    <row r="124">
      <c r="A124" s="16" t="n"/>
      <c r="B124" s="16" t="n"/>
      <c r="C124" s="18" t="n"/>
      <c r="D124" s="24">
        <f>IF(OR(B124="",C124=""),"",C124/IF(B124="Supplier",$M$4,$M$5))</f>
        <v/>
      </c>
      <c r="E124" s="9">
        <f>IF(D124="","",IF(D124&gt;=$M$6,"Yes","No"))</f>
        <v/>
      </c>
      <c r="F124" s="11">
        <f>IF(D124="","",COUNTIFS($B$5:$B$204,B124,$C$5:$C$204,"&gt;"&amp;C124)+1)</f>
        <v/>
      </c>
      <c r="G124" s="15">
        <f>IF(E124&lt;&gt;"Yes","",SUMIFS($D$5:$D$204,$B$5:$B$204,B124,$E$5:$E$204,"Yes",$C$5:$C$204,"&gt;="&amp;C124))</f>
        <v/>
      </c>
      <c r="H124" s="9">
        <f>IF(E124&lt;&gt;"Yes","",IF(G124-D124&lt;$M$7,"Yes","No (beyond 75%)"))</f>
        <v/>
      </c>
      <c r="I124" s="16" t="n"/>
      <c r="J124" s="16" t="n"/>
    </row>
    <row r="125">
      <c r="A125" s="16" t="n"/>
      <c r="B125" s="16" t="n"/>
      <c r="C125" s="18" t="n"/>
      <c r="D125" s="24">
        <f>IF(OR(B125="",C125=""),"",C125/IF(B125="Supplier",$M$4,$M$5))</f>
        <v/>
      </c>
      <c r="E125" s="9">
        <f>IF(D125="","",IF(D125&gt;=$M$6,"Yes","No"))</f>
        <v/>
      </c>
      <c r="F125" s="11">
        <f>IF(D125="","",COUNTIFS($B$5:$B$204,B125,$C$5:$C$204,"&gt;"&amp;C125)+1)</f>
        <v/>
      </c>
      <c r="G125" s="15">
        <f>IF(E125&lt;&gt;"Yes","",SUMIFS($D$5:$D$204,$B$5:$B$204,B125,$E$5:$E$204,"Yes",$C$5:$C$204,"&gt;="&amp;C125))</f>
        <v/>
      </c>
      <c r="H125" s="9">
        <f>IF(E125&lt;&gt;"Yes","",IF(G125-D125&lt;$M$7,"Yes","No (beyond 75%)"))</f>
        <v/>
      </c>
      <c r="I125" s="16" t="n"/>
      <c r="J125" s="16" t="n"/>
    </row>
    <row r="126">
      <c r="A126" s="16" t="n"/>
      <c r="B126" s="16" t="n"/>
      <c r="C126" s="18" t="n"/>
      <c r="D126" s="24">
        <f>IF(OR(B126="",C126=""),"",C126/IF(B126="Supplier",$M$4,$M$5))</f>
        <v/>
      </c>
      <c r="E126" s="9">
        <f>IF(D126="","",IF(D126&gt;=$M$6,"Yes","No"))</f>
        <v/>
      </c>
      <c r="F126" s="11">
        <f>IF(D126="","",COUNTIFS($B$5:$B$204,B126,$C$5:$C$204,"&gt;"&amp;C126)+1)</f>
        <v/>
      </c>
      <c r="G126" s="15">
        <f>IF(E126&lt;&gt;"Yes","",SUMIFS($D$5:$D$204,$B$5:$B$204,B126,$E$5:$E$204,"Yes",$C$5:$C$204,"&gt;="&amp;C126))</f>
        <v/>
      </c>
      <c r="H126" s="9">
        <f>IF(E126&lt;&gt;"Yes","",IF(G126-D126&lt;$M$7,"Yes","No (beyond 75%)"))</f>
        <v/>
      </c>
      <c r="I126" s="16" t="n"/>
      <c r="J126" s="16" t="n"/>
    </row>
    <row r="127">
      <c r="A127" s="16" t="n"/>
      <c r="B127" s="16" t="n"/>
      <c r="C127" s="18" t="n"/>
      <c r="D127" s="24">
        <f>IF(OR(B127="",C127=""),"",C127/IF(B127="Supplier",$M$4,$M$5))</f>
        <v/>
      </c>
      <c r="E127" s="9">
        <f>IF(D127="","",IF(D127&gt;=$M$6,"Yes","No"))</f>
        <v/>
      </c>
      <c r="F127" s="11">
        <f>IF(D127="","",COUNTIFS($B$5:$B$204,B127,$C$5:$C$204,"&gt;"&amp;C127)+1)</f>
        <v/>
      </c>
      <c r="G127" s="15">
        <f>IF(E127&lt;&gt;"Yes","",SUMIFS($D$5:$D$204,$B$5:$B$204,B127,$E$5:$E$204,"Yes",$C$5:$C$204,"&gt;="&amp;C127))</f>
        <v/>
      </c>
      <c r="H127" s="9">
        <f>IF(E127&lt;&gt;"Yes","",IF(G127-D127&lt;$M$7,"Yes","No (beyond 75%)"))</f>
        <v/>
      </c>
      <c r="I127" s="16" t="n"/>
      <c r="J127" s="16" t="n"/>
    </row>
    <row r="128">
      <c r="A128" s="16" t="n"/>
      <c r="B128" s="16" t="n"/>
      <c r="C128" s="18" t="n"/>
      <c r="D128" s="24">
        <f>IF(OR(B128="",C128=""),"",C128/IF(B128="Supplier",$M$4,$M$5))</f>
        <v/>
      </c>
      <c r="E128" s="9">
        <f>IF(D128="","",IF(D128&gt;=$M$6,"Yes","No"))</f>
        <v/>
      </c>
      <c r="F128" s="11">
        <f>IF(D128="","",COUNTIFS($B$5:$B$204,B128,$C$5:$C$204,"&gt;"&amp;C128)+1)</f>
        <v/>
      </c>
      <c r="G128" s="15">
        <f>IF(E128&lt;&gt;"Yes","",SUMIFS($D$5:$D$204,$B$5:$B$204,B128,$E$5:$E$204,"Yes",$C$5:$C$204,"&gt;="&amp;C128))</f>
        <v/>
      </c>
      <c r="H128" s="9">
        <f>IF(E128&lt;&gt;"Yes","",IF(G128-D128&lt;$M$7,"Yes","No (beyond 75%)"))</f>
        <v/>
      </c>
      <c r="I128" s="16" t="n"/>
      <c r="J128" s="16" t="n"/>
    </row>
    <row r="129">
      <c r="A129" s="16" t="n"/>
      <c r="B129" s="16" t="n"/>
      <c r="C129" s="18" t="n"/>
      <c r="D129" s="24">
        <f>IF(OR(B129="",C129=""),"",C129/IF(B129="Supplier",$M$4,$M$5))</f>
        <v/>
      </c>
      <c r="E129" s="9">
        <f>IF(D129="","",IF(D129&gt;=$M$6,"Yes","No"))</f>
        <v/>
      </c>
      <c r="F129" s="11">
        <f>IF(D129="","",COUNTIFS($B$5:$B$204,B129,$C$5:$C$204,"&gt;"&amp;C129)+1)</f>
        <v/>
      </c>
      <c r="G129" s="15">
        <f>IF(E129&lt;&gt;"Yes","",SUMIFS($D$5:$D$204,$B$5:$B$204,B129,$E$5:$E$204,"Yes",$C$5:$C$204,"&gt;="&amp;C129))</f>
        <v/>
      </c>
      <c r="H129" s="9">
        <f>IF(E129&lt;&gt;"Yes","",IF(G129-D129&lt;$M$7,"Yes","No (beyond 75%)"))</f>
        <v/>
      </c>
      <c r="I129" s="16" t="n"/>
      <c r="J129" s="16" t="n"/>
    </row>
    <row r="130">
      <c r="A130" s="16" t="n"/>
      <c r="B130" s="16" t="n"/>
      <c r="C130" s="18" t="n"/>
      <c r="D130" s="24">
        <f>IF(OR(B130="",C130=""),"",C130/IF(B130="Supplier",$M$4,$M$5))</f>
        <v/>
      </c>
      <c r="E130" s="9">
        <f>IF(D130="","",IF(D130&gt;=$M$6,"Yes","No"))</f>
        <v/>
      </c>
      <c r="F130" s="11">
        <f>IF(D130="","",COUNTIFS($B$5:$B$204,B130,$C$5:$C$204,"&gt;"&amp;C130)+1)</f>
        <v/>
      </c>
      <c r="G130" s="15">
        <f>IF(E130&lt;&gt;"Yes","",SUMIFS($D$5:$D$204,$B$5:$B$204,B130,$E$5:$E$204,"Yes",$C$5:$C$204,"&gt;="&amp;C130))</f>
        <v/>
      </c>
      <c r="H130" s="9">
        <f>IF(E130&lt;&gt;"Yes","",IF(G130-D130&lt;$M$7,"Yes","No (beyond 75%)"))</f>
        <v/>
      </c>
      <c r="I130" s="16" t="n"/>
      <c r="J130" s="16" t="n"/>
    </row>
    <row r="131">
      <c r="A131" s="16" t="n"/>
      <c r="B131" s="16" t="n"/>
      <c r="C131" s="18" t="n"/>
      <c r="D131" s="24">
        <f>IF(OR(B131="",C131=""),"",C131/IF(B131="Supplier",$M$4,$M$5))</f>
        <v/>
      </c>
      <c r="E131" s="9">
        <f>IF(D131="","",IF(D131&gt;=$M$6,"Yes","No"))</f>
        <v/>
      </c>
      <c r="F131" s="11">
        <f>IF(D131="","",COUNTIFS($B$5:$B$204,B131,$C$5:$C$204,"&gt;"&amp;C131)+1)</f>
        <v/>
      </c>
      <c r="G131" s="15">
        <f>IF(E131&lt;&gt;"Yes","",SUMIFS($D$5:$D$204,$B$5:$B$204,B131,$E$5:$E$204,"Yes",$C$5:$C$204,"&gt;="&amp;C131))</f>
        <v/>
      </c>
      <c r="H131" s="9">
        <f>IF(E131&lt;&gt;"Yes","",IF(G131-D131&lt;$M$7,"Yes","No (beyond 75%)"))</f>
        <v/>
      </c>
      <c r="I131" s="16" t="n"/>
      <c r="J131" s="16" t="n"/>
    </row>
    <row r="132">
      <c r="A132" s="16" t="n"/>
      <c r="B132" s="16" t="n"/>
      <c r="C132" s="18" t="n"/>
      <c r="D132" s="24">
        <f>IF(OR(B132="",C132=""),"",C132/IF(B132="Supplier",$M$4,$M$5))</f>
        <v/>
      </c>
      <c r="E132" s="9">
        <f>IF(D132="","",IF(D132&gt;=$M$6,"Yes","No"))</f>
        <v/>
      </c>
      <c r="F132" s="11">
        <f>IF(D132="","",COUNTIFS($B$5:$B$204,B132,$C$5:$C$204,"&gt;"&amp;C132)+1)</f>
        <v/>
      </c>
      <c r="G132" s="15">
        <f>IF(E132&lt;&gt;"Yes","",SUMIFS($D$5:$D$204,$B$5:$B$204,B132,$E$5:$E$204,"Yes",$C$5:$C$204,"&gt;="&amp;C132))</f>
        <v/>
      </c>
      <c r="H132" s="9">
        <f>IF(E132&lt;&gt;"Yes","",IF(G132-D132&lt;$M$7,"Yes","No (beyond 75%)"))</f>
        <v/>
      </c>
      <c r="I132" s="16" t="n"/>
      <c r="J132" s="16" t="n"/>
    </row>
    <row r="133">
      <c r="A133" s="16" t="n"/>
      <c r="B133" s="16" t="n"/>
      <c r="C133" s="18" t="n"/>
      <c r="D133" s="24">
        <f>IF(OR(B133="",C133=""),"",C133/IF(B133="Supplier",$M$4,$M$5))</f>
        <v/>
      </c>
      <c r="E133" s="9">
        <f>IF(D133="","",IF(D133&gt;=$M$6,"Yes","No"))</f>
        <v/>
      </c>
      <c r="F133" s="11">
        <f>IF(D133="","",COUNTIFS($B$5:$B$204,B133,$C$5:$C$204,"&gt;"&amp;C133)+1)</f>
        <v/>
      </c>
      <c r="G133" s="15">
        <f>IF(E133&lt;&gt;"Yes","",SUMIFS($D$5:$D$204,$B$5:$B$204,B133,$E$5:$E$204,"Yes",$C$5:$C$204,"&gt;="&amp;C133))</f>
        <v/>
      </c>
      <c r="H133" s="9">
        <f>IF(E133&lt;&gt;"Yes","",IF(G133-D133&lt;$M$7,"Yes","No (beyond 75%)"))</f>
        <v/>
      </c>
      <c r="I133" s="16" t="n"/>
      <c r="J133" s="16" t="n"/>
    </row>
    <row r="134">
      <c r="A134" s="16" t="n"/>
      <c r="B134" s="16" t="n"/>
      <c r="C134" s="18" t="n"/>
      <c r="D134" s="24">
        <f>IF(OR(B134="",C134=""),"",C134/IF(B134="Supplier",$M$4,$M$5))</f>
        <v/>
      </c>
      <c r="E134" s="9">
        <f>IF(D134="","",IF(D134&gt;=$M$6,"Yes","No"))</f>
        <v/>
      </c>
      <c r="F134" s="11">
        <f>IF(D134="","",COUNTIFS($B$5:$B$204,B134,$C$5:$C$204,"&gt;"&amp;C134)+1)</f>
        <v/>
      </c>
      <c r="G134" s="15">
        <f>IF(E134&lt;&gt;"Yes","",SUMIFS($D$5:$D$204,$B$5:$B$204,B134,$E$5:$E$204,"Yes",$C$5:$C$204,"&gt;="&amp;C134))</f>
        <v/>
      </c>
      <c r="H134" s="9">
        <f>IF(E134&lt;&gt;"Yes","",IF(G134-D134&lt;$M$7,"Yes","No (beyond 75%)"))</f>
        <v/>
      </c>
      <c r="I134" s="16" t="n"/>
      <c r="J134" s="16" t="n"/>
    </row>
    <row r="135">
      <c r="A135" s="16" t="n"/>
      <c r="B135" s="16" t="n"/>
      <c r="C135" s="18" t="n"/>
      <c r="D135" s="24">
        <f>IF(OR(B135="",C135=""),"",C135/IF(B135="Supplier",$M$4,$M$5))</f>
        <v/>
      </c>
      <c r="E135" s="9">
        <f>IF(D135="","",IF(D135&gt;=$M$6,"Yes","No"))</f>
        <v/>
      </c>
      <c r="F135" s="11">
        <f>IF(D135="","",COUNTIFS($B$5:$B$204,B135,$C$5:$C$204,"&gt;"&amp;C135)+1)</f>
        <v/>
      </c>
      <c r="G135" s="15">
        <f>IF(E135&lt;&gt;"Yes","",SUMIFS($D$5:$D$204,$B$5:$B$204,B135,$E$5:$E$204,"Yes",$C$5:$C$204,"&gt;="&amp;C135))</f>
        <v/>
      </c>
      <c r="H135" s="9">
        <f>IF(E135&lt;&gt;"Yes","",IF(G135-D135&lt;$M$7,"Yes","No (beyond 75%)"))</f>
        <v/>
      </c>
      <c r="I135" s="16" t="n"/>
      <c r="J135" s="16" t="n"/>
    </row>
    <row r="136">
      <c r="A136" s="16" t="n"/>
      <c r="B136" s="16" t="n"/>
      <c r="C136" s="18" t="n"/>
      <c r="D136" s="24">
        <f>IF(OR(B136="",C136=""),"",C136/IF(B136="Supplier",$M$4,$M$5))</f>
        <v/>
      </c>
      <c r="E136" s="9">
        <f>IF(D136="","",IF(D136&gt;=$M$6,"Yes","No"))</f>
        <v/>
      </c>
      <c r="F136" s="11">
        <f>IF(D136="","",COUNTIFS($B$5:$B$204,B136,$C$5:$C$204,"&gt;"&amp;C136)+1)</f>
        <v/>
      </c>
      <c r="G136" s="15">
        <f>IF(E136&lt;&gt;"Yes","",SUMIFS($D$5:$D$204,$B$5:$B$204,B136,$E$5:$E$204,"Yes",$C$5:$C$204,"&gt;="&amp;C136))</f>
        <v/>
      </c>
      <c r="H136" s="9">
        <f>IF(E136&lt;&gt;"Yes","",IF(G136-D136&lt;$M$7,"Yes","No (beyond 75%)"))</f>
        <v/>
      </c>
      <c r="I136" s="16" t="n"/>
      <c r="J136" s="16" t="n"/>
    </row>
    <row r="137">
      <c r="A137" s="16" t="n"/>
      <c r="B137" s="16" t="n"/>
      <c r="C137" s="18" t="n"/>
      <c r="D137" s="24">
        <f>IF(OR(B137="",C137=""),"",C137/IF(B137="Supplier",$M$4,$M$5))</f>
        <v/>
      </c>
      <c r="E137" s="9">
        <f>IF(D137="","",IF(D137&gt;=$M$6,"Yes","No"))</f>
        <v/>
      </c>
      <c r="F137" s="11">
        <f>IF(D137="","",COUNTIFS($B$5:$B$204,B137,$C$5:$C$204,"&gt;"&amp;C137)+1)</f>
        <v/>
      </c>
      <c r="G137" s="15">
        <f>IF(E137&lt;&gt;"Yes","",SUMIFS($D$5:$D$204,$B$5:$B$204,B137,$E$5:$E$204,"Yes",$C$5:$C$204,"&gt;="&amp;C137))</f>
        <v/>
      </c>
      <c r="H137" s="9">
        <f>IF(E137&lt;&gt;"Yes","",IF(G137-D137&lt;$M$7,"Yes","No (beyond 75%)"))</f>
        <v/>
      </c>
      <c r="I137" s="16" t="n"/>
      <c r="J137" s="16" t="n"/>
    </row>
    <row r="138">
      <c r="A138" s="16" t="n"/>
      <c r="B138" s="16" t="n"/>
      <c r="C138" s="18" t="n"/>
      <c r="D138" s="24">
        <f>IF(OR(B138="",C138=""),"",C138/IF(B138="Supplier",$M$4,$M$5))</f>
        <v/>
      </c>
      <c r="E138" s="9">
        <f>IF(D138="","",IF(D138&gt;=$M$6,"Yes","No"))</f>
        <v/>
      </c>
      <c r="F138" s="11">
        <f>IF(D138="","",COUNTIFS($B$5:$B$204,B138,$C$5:$C$204,"&gt;"&amp;C138)+1)</f>
        <v/>
      </c>
      <c r="G138" s="15">
        <f>IF(E138&lt;&gt;"Yes","",SUMIFS($D$5:$D$204,$B$5:$B$204,B138,$E$5:$E$204,"Yes",$C$5:$C$204,"&gt;="&amp;C138))</f>
        <v/>
      </c>
      <c r="H138" s="9">
        <f>IF(E138&lt;&gt;"Yes","",IF(G138-D138&lt;$M$7,"Yes","No (beyond 75%)"))</f>
        <v/>
      </c>
      <c r="I138" s="16" t="n"/>
      <c r="J138" s="16" t="n"/>
    </row>
    <row r="139">
      <c r="A139" s="16" t="n"/>
      <c r="B139" s="16" t="n"/>
      <c r="C139" s="18" t="n"/>
      <c r="D139" s="24">
        <f>IF(OR(B139="",C139=""),"",C139/IF(B139="Supplier",$M$4,$M$5))</f>
        <v/>
      </c>
      <c r="E139" s="9">
        <f>IF(D139="","",IF(D139&gt;=$M$6,"Yes","No"))</f>
        <v/>
      </c>
      <c r="F139" s="11">
        <f>IF(D139="","",COUNTIFS($B$5:$B$204,B139,$C$5:$C$204,"&gt;"&amp;C139)+1)</f>
        <v/>
      </c>
      <c r="G139" s="15">
        <f>IF(E139&lt;&gt;"Yes","",SUMIFS($D$5:$D$204,$B$5:$B$204,B139,$E$5:$E$204,"Yes",$C$5:$C$204,"&gt;="&amp;C139))</f>
        <v/>
      </c>
      <c r="H139" s="9">
        <f>IF(E139&lt;&gt;"Yes","",IF(G139-D139&lt;$M$7,"Yes","No (beyond 75%)"))</f>
        <v/>
      </c>
      <c r="I139" s="16" t="n"/>
      <c r="J139" s="16" t="n"/>
    </row>
    <row r="140">
      <c r="A140" s="16" t="n"/>
      <c r="B140" s="16" t="n"/>
      <c r="C140" s="18" t="n"/>
      <c r="D140" s="24">
        <f>IF(OR(B140="",C140=""),"",C140/IF(B140="Supplier",$M$4,$M$5))</f>
        <v/>
      </c>
      <c r="E140" s="9">
        <f>IF(D140="","",IF(D140&gt;=$M$6,"Yes","No"))</f>
        <v/>
      </c>
      <c r="F140" s="11">
        <f>IF(D140="","",COUNTIFS($B$5:$B$204,B140,$C$5:$C$204,"&gt;"&amp;C140)+1)</f>
        <v/>
      </c>
      <c r="G140" s="15">
        <f>IF(E140&lt;&gt;"Yes","",SUMIFS($D$5:$D$204,$B$5:$B$204,B140,$E$5:$E$204,"Yes",$C$5:$C$204,"&gt;="&amp;C140))</f>
        <v/>
      </c>
      <c r="H140" s="9">
        <f>IF(E140&lt;&gt;"Yes","",IF(G140-D140&lt;$M$7,"Yes","No (beyond 75%)"))</f>
        <v/>
      </c>
      <c r="I140" s="16" t="n"/>
      <c r="J140" s="16" t="n"/>
    </row>
    <row r="141">
      <c r="A141" s="16" t="n"/>
      <c r="B141" s="16" t="n"/>
      <c r="C141" s="18" t="n"/>
      <c r="D141" s="24">
        <f>IF(OR(B141="",C141=""),"",C141/IF(B141="Supplier",$M$4,$M$5))</f>
        <v/>
      </c>
      <c r="E141" s="9">
        <f>IF(D141="","",IF(D141&gt;=$M$6,"Yes","No"))</f>
        <v/>
      </c>
      <c r="F141" s="11">
        <f>IF(D141="","",COUNTIFS($B$5:$B$204,B141,$C$5:$C$204,"&gt;"&amp;C141)+1)</f>
        <v/>
      </c>
      <c r="G141" s="15">
        <f>IF(E141&lt;&gt;"Yes","",SUMIFS($D$5:$D$204,$B$5:$B$204,B141,$E$5:$E$204,"Yes",$C$5:$C$204,"&gt;="&amp;C141))</f>
        <v/>
      </c>
      <c r="H141" s="9">
        <f>IF(E141&lt;&gt;"Yes","",IF(G141-D141&lt;$M$7,"Yes","No (beyond 75%)"))</f>
        <v/>
      </c>
      <c r="I141" s="16" t="n"/>
      <c r="J141" s="16" t="n"/>
    </row>
    <row r="142">
      <c r="A142" s="16" t="n"/>
      <c r="B142" s="16" t="n"/>
      <c r="C142" s="18" t="n"/>
      <c r="D142" s="24">
        <f>IF(OR(B142="",C142=""),"",C142/IF(B142="Supplier",$M$4,$M$5))</f>
        <v/>
      </c>
      <c r="E142" s="9">
        <f>IF(D142="","",IF(D142&gt;=$M$6,"Yes","No"))</f>
        <v/>
      </c>
      <c r="F142" s="11">
        <f>IF(D142="","",COUNTIFS($B$5:$B$204,B142,$C$5:$C$204,"&gt;"&amp;C142)+1)</f>
        <v/>
      </c>
      <c r="G142" s="15">
        <f>IF(E142&lt;&gt;"Yes","",SUMIFS($D$5:$D$204,$B$5:$B$204,B142,$E$5:$E$204,"Yes",$C$5:$C$204,"&gt;="&amp;C142))</f>
        <v/>
      </c>
      <c r="H142" s="9">
        <f>IF(E142&lt;&gt;"Yes","",IF(G142-D142&lt;$M$7,"Yes","No (beyond 75%)"))</f>
        <v/>
      </c>
      <c r="I142" s="16" t="n"/>
      <c r="J142" s="16" t="n"/>
    </row>
    <row r="143">
      <c r="A143" s="16" t="n"/>
      <c r="B143" s="16" t="n"/>
      <c r="C143" s="18" t="n"/>
      <c r="D143" s="24">
        <f>IF(OR(B143="",C143=""),"",C143/IF(B143="Supplier",$M$4,$M$5))</f>
        <v/>
      </c>
      <c r="E143" s="9">
        <f>IF(D143="","",IF(D143&gt;=$M$6,"Yes","No"))</f>
        <v/>
      </c>
      <c r="F143" s="11">
        <f>IF(D143="","",COUNTIFS($B$5:$B$204,B143,$C$5:$C$204,"&gt;"&amp;C143)+1)</f>
        <v/>
      </c>
      <c r="G143" s="15">
        <f>IF(E143&lt;&gt;"Yes","",SUMIFS($D$5:$D$204,$B$5:$B$204,B143,$E$5:$E$204,"Yes",$C$5:$C$204,"&gt;="&amp;C143))</f>
        <v/>
      </c>
      <c r="H143" s="9">
        <f>IF(E143&lt;&gt;"Yes","",IF(G143-D143&lt;$M$7,"Yes","No (beyond 75%)"))</f>
        <v/>
      </c>
      <c r="I143" s="16" t="n"/>
      <c r="J143" s="16" t="n"/>
    </row>
    <row r="144">
      <c r="A144" s="16" t="n"/>
      <c r="B144" s="16" t="n"/>
      <c r="C144" s="18" t="n"/>
      <c r="D144" s="24">
        <f>IF(OR(B144="",C144=""),"",C144/IF(B144="Supplier",$M$4,$M$5))</f>
        <v/>
      </c>
      <c r="E144" s="9">
        <f>IF(D144="","",IF(D144&gt;=$M$6,"Yes","No"))</f>
        <v/>
      </c>
      <c r="F144" s="11">
        <f>IF(D144="","",COUNTIFS($B$5:$B$204,B144,$C$5:$C$204,"&gt;"&amp;C144)+1)</f>
        <v/>
      </c>
      <c r="G144" s="15">
        <f>IF(E144&lt;&gt;"Yes","",SUMIFS($D$5:$D$204,$B$5:$B$204,B144,$E$5:$E$204,"Yes",$C$5:$C$204,"&gt;="&amp;C144))</f>
        <v/>
      </c>
      <c r="H144" s="9">
        <f>IF(E144&lt;&gt;"Yes","",IF(G144-D144&lt;$M$7,"Yes","No (beyond 75%)"))</f>
        <v/>
      </c>
      <c r="I144" s="16" t="n"/>
      <c r="J144" s="16" t="n"/>
    </row>
    <row r="145">
      <c r="A145" s="16" t="n"/>
      <c r="B145" s="16" t="n"/>
      <c r="C145" s="18" t="n"/>
      <c r="D145" s="24">
        <f>IF(OR(B145="",C145=""),"",C145/IF(B145="Supplier",$M$4,$M$5))</f>
        <v/>
      </c>
      <c r="E145" s="9">
        <f>IF(D145="","",IF(D145&gt;=$M$6,"Yes","No"))</f>
        <v/>
      </c>
      <c r="F145" s="11">
        <f>IF(D145="","",COUNTIFS($B$5:$B$204,B145,$C$5:$C$204,"&gt;"&amp;C145)+1)</f>
        <v/>
      </c>
      <c r="G145" s="15">
        <f>IF(E145&lt;&gt;"Yes","",SUMIFS($D$5:$D$204,$B$5:$B$204,B145,$E$5:$E$204,"Yes",$C$5:$C$204,"&gt;="&amp;C145))</f>
        <v/>
      </c>
      <c r="H145" s="9">
        <f>IF(E145&lt;&gt;"Yes","",IF(G145-D145&lt;$M$7,"Yes","No (beyond 75%)"))</f>
        <v/>
      </c>
      <c r="I145" s="16" t="n"/>
      <c r="J145" s="16" t="n"/>
    </row>
    <row r="146">
      <c r="A146" s="16" t="n"/>
      <c r="B146" s="16" t="n"/>
      <c r="C146" s="18" t="n"/>
      <c r="D146" s="24">
        <f>IF(OR(B146="",C146=""),"",C146/IF(B146="Supplier",$M$4,$M$5))</f>
        <v/>
      </c>
      <c r="E146" s="9">
        <f>IF(D146="","",IF(D146&gt;=$M$6,"Yes","No"))</f>
        <v/>
      </c>
      <c r="F146" s="11">
        <f>IF(D146="","",COUNTIFS($B$5:$B$204,B146,$C$5:$C$204,"&gt;"&amp;C146)+1)</f>
        <v/>
      </c>
      <c r="G146" s="15">
        <f>IF(E146&lt;&gt;"Yes","",SUMIFS($D$5:$D$204,$B$5:$B$204,B146,$E$5:$E$204,"Yes",$C$5:$C$204,"&gt;="&amp;C146))</f>
        <v/>
      </c>
      <c r="H146" s="9">
        <f>IF(E146&lt;&gt;"Yes","",IF(G146-D146&lt;$M$7,"Yes","No (beyond 75%)"))</f>
        <v/>
      </c>
      <c r="I146" s="16" t="n"/>
      <c r="J146" s="16" t="n"/>
    </row>
    <row r="147">
      <c r="A147" s="16" t="n"/>
      <c r="B147" s="16" t="n"/>
      <c r="C147" s="18" t="n"/>
      <c r="D147" s="24">
        <f>IF(OR(B147="",C147=""),"",C147/IF(B147="Supplier",$M$4,$M$5))</f>
        <v/>
      </c>
      <c r="E147" s="9">
        <f>IF(D147="","",IF(D147&gt;=$M$6,"Yes","No"))</f>
        <v/>
      </c>
      <c r="F147" s="11">
        <f>IF(D147="","",COUNTIFS($B$5:$B$204,B147,$C$5:$C$204,"&gt;"&amp;C147)+1)</f>
        <v/>
      </c>
      <c r="G147" s="15">
        <f>IF(E147&lt;&gt;"Yes","",SUMIFS($D$5:$D$204,$B$5:$B$204,B147,$E$5:$E$204,"Yes",$C$5:$C$204,"&gt;="&amp;C147))</f>
        <v/>
      </c>
      <c r="H147" s="9">
        <f>IF(E147&lt;&gt;"Yes","",IF(G147-D147&lt;$M$7,"Yes","No (beyond 75%)"))</f>
        <v/>
      </c>
      <c r="I147" s="16" t="n"/>
      <c r="J147" s="16" t="n"/>
    </row>
    <row r="148">
      <c r="A148" s="16" t="n"/>
      <c r="B148" s="16" t="n"/>
      <c r="C148" s="18" t="n"/>
      <c r="D148" s="24">
        <f>IF(OR(B148="",C148=""),"",C148/IF(B148="Supplier",$M$4,$M$5))</f>
        <v/>
      </c>
      <c r="E148" s="9">
        <f>IF(D148="","",IF(D148&gt;=$M$6,"Yes","No"))</f>
        <v/>
      </c>
      <c r="F148" s="11">
        <f>IF(D148="","",COUNTIFS($B$5:$B$204,B148,$C$5:$C$204,"&gt;"&amp;C148)+1)</f>
        <v/>
      </c>
      <c r="G148" s="15">
        <f>IF(E148&lt;&gt;"Yes","",SUMIFS($D$5:$D$204,$B$5:$B$204,B148,$E$5:$E$204,"Yes",$C$5:$C$204,"&gt;="&amp;C148))</f>
        <v/>
      </c>
      <c r="H148" s="9">
        <f>IF(E148&lt;&gt;"Yes","",IF(G148-D148&lt;$M$7,"Yes","No (beyond 75%)"))</f>
        <v/>
      </c>
      <c r="I148" s="16" t="n"/>
      <c r="J148" s="16" t="n"/>
    </row>
    <row r="149">
      <c r="A149" s="16" t="n"/>
      <c r="B149" s="16" t="n"/>
      <c r="C149" s="18" t="n"/>
      <c r="D149" s="24">
        <f>IF(OR(B149="",C149=""),"",C149/IF(B149="Supplier",$M$4,$M$5))</f>
        <v/>
      </c>
      <c r="E149" s="9">
        <f>IF(D149="","",IF(D149&gt;=$M$6,"Yes","No"))</f>
        <v/>
      </c>
      <c r="F149" s="11">
        <f>IF(D149="","",COUNTIFS($B$5:$B$204,B149,$C$5:$C$204,"&gt;"&amp;C149)+1)</f>
        <v/>
      </c>
      <c r="G149" s="15">
        <f>IF(E149&lt;&gt;"Yes","",SUMIFS($D$5:$D$204,$B$5:$B$204,B149,$E$5:$E$204,"Yes",$C$5:$C$204,"&gt;="&amp;C149))</f>
        <v/>
      </c>
      <c r="H149" s="9">
        <f>IF(E149&lt;&gt;"Yes","",IF(G149-D149&lt;$M$7,"Yes","No (beyond 75%)"))</f>
        <v/>
      </c>
      <c r="I149" s="16" t="n"/>
      <c r="J149" s="16" t="n"/>
    </row>
    <row r="150">
      <c r="A150" s="16" t="n"/>
      <c r="B150" s="16" t="n"/>
      <c r="C150" s="18" t="n"/>
      <c r="D150" s="24">
        <f>IF(OR(B150="",C150=""),"",C150/IF(B150="Supplier",$M$4,$M$5))</f>
        <v/>
      </c>
      <c r="E150" s="9">
        <f>IF(D150="","",IF(D150&gt;=$M$6,"Yes","No"))</f>
        <v/>
      </c>
      <c r="F150" s="11">
        <f>IF(D150="","",COUNTIFS($B$5:$B$204,B150,$C$5:$C$204,"&gt;"&amp;C150)+1)</f>
        <v/>
      </c>
      <c r="G150" s="15">
        <f>IF(E150&lt;&gt;"Yes","",SUMIFS($D$5:$D$204,$B$5:$B$204,B150,$E$5:$E$204,"Yes",$C$5:$C$204,"&gt;="&amp;C150))</f>
        <v/>
      </c>
      <c r="H150" s="9">
        <f>IF(E150&lt;&gt;"Yes","",IF(G150-D150&lt;$M$7,"Yes","No (beyond 75%)"))</f>
        <v/>
      </c>
      <c r="I150" s="16" t="n"/>
      <c r="J150" s="16" t="n"/>
    </row>
    <row r="151">
      <c r="A151" s="16" t="n"/>
      <c r="B151" s="16" t="n"/>
      <c r="C151" s="18" t="n"/>
      <c r="D151" s="24">
        <f>IF(OR(B151="",C151=""),"",C151/IF(B151="Supplier",$M$4,$M$5))</f>
        <v/>
      </c>
      <c r="E151" s="9">
        <f>IF(D151="","",IF(D151&gt;=$M$6,"Yes","No"))</f>
        <v/>
      </c>
      <c r="F151" s="11">
        <f>IF(D151="","",COUNTIFS($B$5:$B$204,B151,$C$5:$C$204,"&gt;"&amp;C151)+1)</f>
        <v/>
      </c>
      <c r="G151" s="15">
        <f>IF(E151&lt;&gt;"Yes","",SUMIFS($D$5:$D$204,$B$5:$B$204,B151,$E$5:$E$204,"Yes",$C$5:$C$204,"&gt;="&amp;C151))</f>
        <v/>
      </c>
      <c r="H151" s="9">
        <f>IF(E151&lt;&gt;"Yes","",IF(G151-D151&lt;$M$7,"Yes","No (beyond 75%)"))</f>
        <v/>
      </c>
      <c r="I151" s="16" t="n"/>
      <c r="J151" s="16" t="n"/>
    </row>
    <row r="152">
      <c r="A152" s="16" t="n"/>
      <c r="B152" s="16" t="n"/>
      <c r="C152" s="18" t="n"/>
      <c r="D152" s="24">
        <f>IF(OR(B152="",C152=""),"",C152/IF(B152="Supplier",$M$4,$M$5))</f>
        <v/>
      </c>
      <c r="E152" s="9">
        <f>IF(D152="","",IF(D152&gt;=$M$6,"Yes","No"))</f>
        <v/>
      </c>
      <c r="F152" s="11">
        <f>IF(D152="","",COUNTIFS($B$5:$B$204,B152,$C$5:$C$204,"&gt;"&amp;C152)+1)</f>
        <v/>
      </c>
      <c r="G152" s="15">
        <f>IF(E152&lt;&gt;"Yes","",SUMIFS($D$5:$D$204,$B$5:$B$204,B152,$E$5:$E$204,"Yes",$C$5:$C$204,"&gt;="&amp;C152))</f>
        <v/>
      </c>
      <c r="H152" s="9">
        <f>IF(E152&lt;&gt;"Yes","",IF(G152-D152&lt;$M$7,"Yes","No (beyond 75%)"))</f>
        <v/>
      </c>
      <c r="I152" s="16" t="n"/>
      <c r="J152" s="16" t="n"/>
    </row>
    <row r="153">
      <c r="A153" s="16" t="n"/>
      <c r="B153" s="16" t="n"/>
      <c r="C153" s="18" t="n"/>
      <c r="D153" s="24">
        <f>IF(OR(B153="",C153=""),"",C153/IF(B153="Supplier",$M$4,$M$5))</f>
        <v/>
      </c>
      <c r="E153" s="9">
        <f>IF(D153="","",IF(D153&gt;=$M$6,"Yes","No"))</f>
        <v/>
      </c>
      <c r="F153" s="11">
        <f>IF(D153="","",COUNTIFS($B$5:$B$204,B153,$C$5:$C$204,"&gt;"&amp;C153)+1)</f>
        <v/>
      </c>
      <c r="G153" s="15">
        <f>IF(E153&lt;&gt;"Yes","",SUMIFS($D$5:$D$204,$B$5:$B$204,B153,$E$5:$E$204,"Yes",$C$5:$C$204,"&gt;="&amp;C153))</f>
        <v/>
      </c>
      <c r="H153" s="9">
        <f>IF(E153&lt;&gt;"Yes","",IF(G153-D153&lt;$M$7,"Yes","No (beyond 75%)"))</f>
        <v/>
      </c>
      <c r="I153" s="16" t="n"/>
      <c r="J153" s="16" t="n"/>
    </row>
    <row r="154">
      <c r="A154" s="16" t="n"/>
      <c r="B154" s="16" t="n"/>
      <c r="C154" s="18" t="n"/>
      <c r="D154" s="24">
        <f>IF(OR(B154="",C154=""),"",C154/IF(B154="Supplier",$M$4,$M$5))</f>
        <v/>
      </c>
      <c r="E154" s="9">
        <f>IF(D154="","",IF(D154&gt;=$M$6,"Yes","No"))</f>
        <v/>
      </c>
      <c r="F154" s="11">
        <f>IF(D154="","",COUNTIFS($B$5:$B$204,B154,$C$5:$C$204,"&gt;"&amp;C154)+1)</f>
        <v/>
      </c>
      <c r="G154" s="15">
        <f>IF(E154&lt;&gt;"Yes","",SUMIFS($D$5:$D$204,$B$5:$B$204,B154,$E$5:$E$204,"Yes",$C$5:$C$204,"&gt;="&amp;C154))</f>
        <v/>
      </c>
      <c r="H154" s="9">
        <f>IF(E154&lt;&gt;"Yes","",IF(G154-D154&lt;$M$7,"Yes","No (beyond 75%)"))</f>
        <v/>
      </c>
      <c r="I154" s="16" t="n"/>
      <c r="J154" s="16" t="n"/>
    </row>
    <row r="155">
      <c r="A155" s="16" t="n"/>
      <c r="B155" s="16" t="n"/>
      <c r="C155" s="18" t="n"/>
      <c r="D155" s="24">
        <f>IF(OR(B155="",C155=""),"",C155/IF(B155="Supplier",$M$4,$M$5))</f>
        <v/>
      </c>
      <c r="E155" s="9">
        <f>IF(D155="","",IF(D155&gt;=$M$6,"Yes","No"))</f>
        <v/>
      </c>
      <c r="F155" s="11">
        <f>IF(D155="","",COUNTIFS($B$5:$B$204,B155,$C$5:$C$204,"&gt;"&amp;C155)+1)</f>
        <v/>
      </c>
      <c r="G155" s="15">
        <f>IF(E155&lt;&gt;"Yes","",SUMIFS($D$5:$D$204,$B$5:$B$204,B155,$E$5:$E$204,"Yes",$C$5:$C$204,"&gt;="&amp;C155))</f>
        <v/>
      </c>
      <c r="H155" s="9">
        <f>IF(E155&lt;&gt;"Yes","",IF(G155-D155&lt;$M$7,"Yes","No (beyond 75%)"))</f>
        <v/>
      </c>
      <c r="I155" s="16" t="n"/>
      <c r="J155" s="16" t="n"/>
    </row>
    <row r="156">
      <c r="A156" s="16" t="n"/>
      <c r="B156" s="16" t="n"/>
      <c r="C156" s="18" t="n"/>
      <c r="D156" s="24">
        <f>IF(OR(B156="",C156=""),"",C156/IF(B156="Supplier",$M$4,$M$5))</f>
        <v/>
      </c>
      <c r="E156" s="9">
        <f>IF(D156="","",IF(D156&gt;=$M$6,"Yes","No"))</f>
        <v/>
      </c>
      <c r="F156" s="11">
        <f>IF(D156="","",COUNTIFS($B$5:$B$204,B156,$C$5:$C$204,"&gt;"&amp;C156)+1)</f>
        <v/>
      </c>
      <c r="G156" s="15">
        <f>IF(E156&lt;&gt;"Yes","",SUMIFS($D$5:$D$204,$B$5:$B$204,B156,$E$5:$E$204,"Yes",$C$5:$C$204,"&gt;="&amp;C156))</f>
        <v/>
      </c>
      <c r="H156" s="9">
        <f>IF(E156&lt;&gt;"Yes","",IF(G156-D156&lt;$M$7,"Yes","No (beyond 75%)"))</f>
        <v/>
      </c>
      <c r="I156" s="16" t="n"/>
      <c r="J156" s="16" t="n"/>
    </row>
    <row r="157">
      <c r="A157" s="16" t="n"/>
      <c r="B157" s="16" t="n"/>
      <c r="C157" s="18" t="n"/>
      <c r="D157" s="24">
        <f>IF(OR(B157="",C157=""),"",C157/IF(B157="Supplier",$M$4,$M$5))</f>
        <v/>
      </c>
      <c r="E157" s="9">
        <f>IF(D157="","",IF(D157&gt;=$M$6,"Yes","No"))</f>
        <v/>
      </c>
      <c r="F157" s="11">
        <f>IF(D157="","",COUNTIFS($B$5:$B$204,B157,$C$5:$C$204,"&gt;"&amp;C157)+1)</f>
        <v/>
      </c>
      <c r="G157" s="15">
        <f>IF(E157&lt;&gt;"Yes","",SUMIFS($D$5:$D$204,$B$5:$B$204,B157,$E$5:$E$204,"Yes",$C$5:$C$204,"&gt;="&amp;C157))</f>
        <v/>
      </c>
      <c r="H157" s="9">
        <f>IF(E157&lt;&gt;"Yes","",IF(G157-D157&lt;$M$7,"Yes","No (beyond 75%)"))</f>
        <v/>
      </c>
      <c r="I157" s="16" t="n"/>
      <c r="J157" s="16" t="n"/>
    </row>
    <row r="158">
      <c r="A158" s="16" t="n"/>
      <c r="B158" s="16" t="n"/>
      <c r="C158" s="18" t="n"/>
      <c r="D158" s="24">
        <f>IF(OR(B158="",C158=""),"",C158/IF(B158="Supplier",$M$4,$M$5))</f>
        <v/>
      </c>
      <c r="E158" s="9">
        <f>IF(D158="","",IF(D158&gt;=$M$6,"Yes","No"))</f>
        <v/>
      </c>
      <c r="F158" s="11">
        <f>IF(D158="","",COUNTIFS($B$5:$B$204,B158,$C$5:$C$204,"&gt;"&amp;C158)+1)</f>
        <v/>
      </c>
      <c r="G158" s="15">
        <f>IF(E158&lt;&gt;"Yes","",SUMIFS($D$5:$D$204,$B$5:$B$204,B158,$E$5:$E$204,"Yes",$C$5:$C$204,"&gt;="&amp;C158))</f>
        <v/>
      </c>
      <c r="H158" s="9">
        <f>IF(E158&lt;&gt;"Yes","",IF(G158-D158&lt;$M$7,"Yes","No (beyond 75%)"))</f>
        <v/>
      </c>
      <c r="I158" s="16" t="n"/>
      <c r="J158" s="16" t="n"/>
    </row>
    <row r="159">
      <c r="A159" s="16" t="n"/>
      <c r="B159" s="16" t="n"/>
      <c r="C159" s="18" t="n"/>
      <c r="D159" s="24">
        <f>IF(OR(B159="",C159=""),"",C159/IF(B159="Supplier",$M$4,$M$5))</f>
        <v/>
      </c>
      <c r="E159" s="9">
        <f>IF(D159="","",IF(D159&gt;=$M$6,"Yes","No"))</f>
        <v/>
      </c>
      <c r="F159" s="11">
        <f>IF(D159="","",COUNTIFS($B$5:$B$204,B159,$C$5:$C$204,"&gt;"&amp;C159)+1)</f>
        <v/>
      </c>
      <c r="G159" s="15">
        <f>IF(E159&lt;&gt;"Yes","",SUMIFS($D$5:$D$204,$B$5:$B$204,B159,$E$5:$E$204,"Yes",$C$5:$C$204,"&gt;="&amp;C159))</f>
        <v/>
      </c>
      <c r="H159" s="9">
        <f>IF(E159&lt;&gt;"Yes","",IF(G159-D159&lt;$M$7,"Yes","No (beyond 75%)"))</f>
        <v/>
      </c>
      <c r="I159" s="16" t="n"/>
      <c r="J159" s="16" t="n"/>
    </row>
    <row r="160">
      <c r="A160" s="16" t="n"/>
      <c r="B160" s="16" t="n"/>
      <c r="C160" s="18" t="n"/>
      <c r="D160" s="24">
        <f>IF(OR(B160="",C160=""),"",C160/IF(B160="Supplier",$M$4,$M$5))</f>
        <v/>
      </c>
      <c r="E160" s="9">
        <f>IF(D160="","",IF(D160&gt;=$M$6,"Yes","No"))</f>
        <v/>
      </c>
      <c r="F160" s="11">
        <f>IF(D160="","",COUNTIFS($B$5:$B$204,B160,$C$5:$C$204,"&gt;"&amp;C160)+1)</f>
        <v/>
      </c>
      <c r="G160" s="15">
        <f>IF(E160&lt;&gt;"Yes","",SUMIFS($D$5:$D$204,$B$5:$B$204,B160,$E$5:$E$204,"Yes",$C$5:$C$204,"&gt;="&amp;C160))</f>
        <v/>
      </c>
      <c r="H160" s="9">
        <f>IF(E160&lt;&gt;"Yes","",IF(G160-D160&lt;$M$7,"Yes","No (beyond 75%)"))</f>
        <v/>
      </c>
      <c r="I160" s="16" t="n"/>
      <c r="J160" s="16" t="n"/>
    </row>
    <row r="161">
      <c r="A161" s="16" t="n"/>
      <c r="B161" s="16" t="n"/>
      <c r="C161" s="18" t="n"/>
      <c r="D161" s="24">
        <f>IF(OR(B161="",C161=""),"",C161/IF(B161="Supplier",$M$4,$M$5))</f>
        <v/>
      </c>
      <c r="E161" s="9">
        <f>IF(D161="","",IF(D161&gt;=$M$6,"Yes","No"))</f>
        <v/>
      </c>
      <c r="F161" s="11">
        <f>IF(D161="","",COUNTIFS($B$5:$B$204,B161,$C$5:$C$204,"&gt;"&amp;C161)+1)</f>
        <v/>
      </c>
      <c r="G161" s="15">
        <f>IF(E161&lt;&gt;"Yes","",SUMIFS($D$5:$D$204,$B$5:$B$204,B161,$E$5:$E$204,"Yes",$C$5:$C$204,"&gt;="&amp;C161))</f>
        <v/>
      </c>
      <c r="H161" s="9">
        <f>IF(E161&lt;&gt;"Yes","",IF(G161-D161&lt;$M$7,"Yes","No (beyond 75%)"))</f>
        <v/>
      </c>
      <c r="I161" s="16" t="n"/>
      <c r="J161" s="16" t="n"/>
    </row>
    <row r="162">
      <c r="A162" s="16" t="n"/>
      <c r="B162" s="16" t="n"/>
      <c r="C162" s="18" t="n"/>
      <c r="D162" s="24">
        <f>IF(OR(B162="",C162=""),"",C162/IF(B162="Supplier",$M$4,$M$5))</f>
        <v/>
      </c>
      <c r="E162" s="9">
        <f>IF(D162="","",IF(D162&gt;=$M$6,"Yes","No"))</f>
        <v/>
      </c>
      <c r="F162" s="11">
        <f>IF(D162="","",COUNTIFS($B$5:$B$204,B162,$C$5:$C$204,"&gt;"&amp;C162)+1)</f>
        <v/>
      </c>
      <c r="G162" s="15">
        <f>IF(E162&lt;&gt;"Yes","",SUMIFS($D$5:$D$204,$B$5:$B$204,B162,$E$5:$E$204,"Yes",$C$5:$C$204,"&gt;="&amp;C162))</f>
        <v/>
      </c>
      <c r="H162" s="9">
        <f>IF(E162&lt;&gt;"Yes","",IF(G162-D162&lt;$M$7,"Yes","No (beyond 75%)"))</f>
        <v/>
      </c>
      <c r="I162" s="16" t="n"/>
      <c r="J162" s="16" t="n"/>
    </row>
    <row r="163">
      <c r="A163" s="16" t="n"/>
      <c r="B163" s="16" t="n"/>
      <c r="C163" s="18" t="n"/>
      <c r="D163" s="24">
        <f>IF(OR(B163="",C163=""),"",C163/IF(B163="Supplier",$M$4,$M$5))</f>
        <v/>
      </c>
      <c r="E163" s="9">
        <f>IF(D163="","",IF(D163&gt;=$M$6,"Yes","No"))</f>
        <v/>
      </c>
      <c r="F163" s="11">
        <f>IF(D163="","",COUNTIFS($B$5:$B$204,B163,$C$5:$C$204,"&gt;"&amp;C163)+1)</f>
        <v/>
      </c>
      <c r="G163" s="15">
        <f>IF(E163&lt;&gt;"Yes","",SUMIFS($D$5:$D$204,$B$5:$B$204,B163,$E$5:$E$204,"Yes",$C$5:$C$204,"&gt;="&amp;C163))</f>
        <v/>
      </c>
      <c r="H163" s="9">
        <f>IF(E163&lt;&gt;"Yes","",IF(G163-D163&lt;$M$7,"Yes","No (beyond 75%)"))</f>
        <v/>
      </c>
      <c r="I163" s="16" t="n"/>
      <c r="J163" s="16" t="n"/>
    </row>
    <row r="164">
      <c r="A164" s="16" t="n"/>
      <c r="B164" s="16" t="n"/>
      <c r="C164" s="18" t="n"/>
      <c r="D164" s="24">
        <f>IF(OR(B164="",C164=""),"",C164/IF(B164="Supplier",$M$4,$M$5))</f>
        <v/>
      </c>
      <c r="E164" s="9">
        <f>IF(D164="","",IF(D164&gt;=$M$6,"Yes","No"))</f>
        <v/>
      </c>
      <c r="F164" s="11">
        <f>IF(D164="","",COUNTIFS($B$5:$B$204,B164,$C$5:$C$204,"&gt;"&amp;C164)+1)</f>
        <v/>
      </c>
      <c r="G164" s="15">
        <f>IF(E164&lt;&gt;"Yes","",SUMIFS($D$5:$D$204,$B$5:$B$204,B164,$E$5:$E$204,"Yes",$C$5:$C$204,"&gt;="&amp;C164))</f>
        <v/>
      </c>
      <c r="H164" s="9">
        <f>IF(E164&lt;&gt;"Yes","",IF(G164-D164&lt;$M$7,"Yes","No (beyond 75%)"))</f>
        <v/>
      </c>
      <c r="I164" s="16" t="n"/>
      <c r="J164" s="16" t="n"/>
    </row>
    <row r="165">
      <c r="A165" s="16" t="n"/>
      <c r="B165" s="16" t="n"/>
      <c r="C165" s="18" t="n"/>
      <c r="D165" s="24">
        <f>IF(OR(B165="",C165=""),"",C165/IF(B165="Supplier",$M$4,$M$5))</f>
        <v/>
      </c>
      <c r="E165" s="9">
        <f>IF(D165="","",IF(D165&gt;=$M$6,"Yes","No"))</f>
        <v/>
      </c>
      <c r="F165" s="11">
        <f>IF(D165="","",COUNTIFS($B$5:$B$204,B165,$C$5:$C$204,"&gt;"&amp;C165)+1)</f>
        <v/>
      </c>
      <c r="G165" s="15">
        <f>IF(E165&lt;&gt;"Yes","",SUMIFS($D$5:$D$204,$B$5:$B$204,B165,$E$5:$E$204,"Yes",$C$5:$C$204,"&gt;="&amp;C165))</f>
        <v/>
      </c>
      <c r="H165" s="9">
        <f>IF(E165&lt;&gt;"Yes","",IF(G165-D165&lt;$M$7,"Yes","No (beyond 75%)"))</f>
        <v/>
      </c>
      <c r="I165" s="16" t="n"/>
      <c r="J165" s="16" t="n"/>
    </row>
    <row r="166">
      <c r="A166" s="16" t="n"/>
      <c r="B166" s="16" t="n"/>
      <c r="C166" s="18" t="n"/>
      <c r="D166" s="24">
        <f>IF(OR(B166="",C166=""),"",C166/IF(B166="Supplier",$M$4,$M$5))</f>
        <v/>
      </c>
      <c r="E166" s="9">
        <f>IF(D166="","",IF(D166&gt;=$M$6,"Yes","No"))</f>
        <v/>
      </c>
      <c r="F166" s="11">
        <f>IF(D166="","",COUNTIFS($B$5:$B$204,B166,$C$5:$C$204,"&gt;"&amp;C166)+1)</f>
        <v/>
      </c>
      <c r="G166" s="15">
        <f>IF(E166&lt;&gt;"Yes","",SUMIFS($D$5:$D$204,$B$5:$B$204,B166,$E$5:$E$204,"Yes",$C$5:$C$204,"&gt;="&amp;C166))</f>
        <v/>
      </c>
      <c r="H166" s="9">
        <f>IF(E166&lt;&gt;"Yes","",IF(G166-D166&lt;$M$7,"Yes","No (beyond 75%)"))</f>
        <v/>
      </c>
      <c r="I166" s="16" t="n"/>
      <c r="J166" s="16" t="n"/>
    </row>
    <row r="167">
      <c r="A167" s="16" t="n"/>
      <c r="B167" s="16" t="n"/>
      <c r="C167" s="18" t="n"/>
      <c r="D167" s="24">
        <f>IF(OR(B167="",C167=""),"",C167/IF(B167="Supplier",$M$4,$M$5))</f>
        <v/>
      </c>
      <c r="E167" s="9">
        <f>IF(D167="","",IF(D167&gt;=$M$6,"Yes","No"))</f>
        <v/>
      </c>
      <c r="F167" s="11">
        <f>IF(D167="","",COUNTIFS($B$5:$B$204,B167,$C$5:$C$204,"&gt;"&amp;C167)+1)</f>
        <v/>
      </c>
      <c r="G167" s="15">
        <f>IF(E167&lt;&gt;"Yes","",SUMIFS($D$5:$D$204,$B$5:$B$204,B167,$E$5:$E$204,"Yes",$C$5:$C$204,"&gt;="&amp;C167))</f>
        <v/>
      </c>
      <c r="H167" s="9">
        <f>IF(E167&lt;&gt;"Yes","",IF(G167-D167&lt;$M$7,"Yes","No (beyond 75%)"))</f>
        <v/>
      </c>
      <c r="I167" s="16" t="n"/>
      <c r="J167" s="16" t="n"/>
    </row>
    <row r="168">
      <c r="A168" s="16" t="n"/>
      <c r="B168" s="16" t="n"/>
      <c r="C168" s="18" t="n"/>
      <c r="D168" s="24">
        <f>IF(OR(B168="",C168=""),"",C168/IF(B168="Supplier",$M$4,$M$5))</f>
        <v/>
      </c>
      <c r="E168" s="9">
        <f>IF(D168="","",IF(D168&gt;=$M$6,"Yes","No"))</f>
        <v/>
      </c>
      <c r="F168" s="11">
        <f>IF(D168="","",COUNTIFS($B$5:$B$204,B168,$C$5:$C$204,"&gt;"&amp;C168)+1)</f>
        <v/>
      </c>
      <c r="G168" s="15">
        <f>IF(E168&lt;&gt;"Yes","",SUMIFS($D$5:$D$204,$B$5:$B$204,B168,$E$5:$E$204,"Yes",$C$5:$C$204,"&gt;="&amp;C168))</f>
        <v/>
      </c>
      <c r="H168" s="9">
        <f>IF(E168&lt;&gt;"Yes","",IF(G168-D168&lt;$M$7,"Yes","No (beyond 75%)"))</f>
        <v/>
      </c>
      <c r="I168" s="16" t="n"/>
      <c r="J168" s="16" t="n"/>
    </row>
    <row r="169">
      <c r="A169" s="16" t="n"/>
      <c r="B169" s="16" t="n"/>
      <c r="C169" s="18" t="n"/>
      <c r="D169" s="24">
        <f>IF(OR(B169="",C169=""),"",C169/IF(B169="Supplier",$M$4,$M$5))</f>
        <v/>
      </c>
      <c r="E169" s="9">
        <f>IF(D169="","",IF(D169&gt;=$M$6,"Yes","No"))</f>
        <v/>
      </c>
      <c r="F169" s="11">
        <f>IF(D169="","",COUNTIFS($B$5:$B$204,B169,$C$5:$C$204,"&gt;"&amp;C169)+1)</f>
        <v/>
      </c>
      <c r="G169" s="15">
        <f>IF(E169&lt;&gt;"Yes","",SUMIFS($D$5:$D$204,$B$5:$B$204,B169,$E$5:$E$204,"Yes",$C$5:$C$204,"&gt;="&amp;C169))</f>
        <v/>
      </c>
      <c r="H169" s="9">
        <f>IF(E169&lt;&gt;"Yes","",IF(G169-D169&lt;$M$7,"Yes","No (beyond 75%)"))</f>
        <v/>
      </c>
      <c r="I169" s="16" t="n"/>
      <c r="J169" s="16" t="n"/>
    </row>
    <row r="170">
      <c r="A170" s="16" t="n"/>
      <c r="B170" s="16" t="n"/>
      <c r="C170" s="18" t="n"/>
      <c r="D170" s="24">
        <f>IF(OR(B170="",C170=""),"",C170/IF(B170="Supplier",$M$4,$M$5))</f>
        <v/>
      </c>
      <c r="E170" s="9">
        <f>IF(D170="","",IF(D170&gt;=$M$6,"Yes","No"))</f>
        <v/>
      </c>
      <c r="F170" s="11">
        <f>IF(D170="","",COUNTIFS($B$5:$B$204,B170,$C$5:$C$204,"&gt;"&amp;C170)+1)</f>
        <v/>
      </c>
      <c r="G170" s="15">
        <f>IF(E170&lt;&gt;"Yes","",SUMIFS($D$5:$D$204,$B$5:$B$204,B170,$E$5:$E$204,"Yes",$C$5:$C$204,"&gt;="&amp;C170))</f>
        <v/>
      </c>
      <c r="H170" s="9">
        <f>IF(E170&lt;&gt;"Yes","",IF(G170-D170&lt;$M$7,"Yes","No (beyond 75%)"))</f>
        <v/>
      </c>
      <c r="I170" s="16" t="n"/>
      <c r="J170" s="16" t="n"/>
    </row>
    <row r="171">
      <c r="A171" s="16" t="n"/>
      <c r="B171" s="16" t="n"/>
      <c r="C171" s="18" t="n"/>
      <c r="D171" s="24">
        <f>IF(OR(B171="",C171=""),"",C171/IF(B171="Supplier",$M$4,$M$5))</f>
        <v/>
      </c>
      <c r="E171" s="9">
        <f>IF(D171="","",IF(D171&gt;=$M$6,"Yes","No"))</f>
        <v/>
      </c>
      <c r="F171" s="11">
        <f>IF(D171="","",COUNTIFS($B$5:$B$204,B171,$C$5:$C$204,"&gt;"&amp;C171)+1)</f>
        <v/>
      </c>
      <c r="G171" s="15">
        <f>IF(E171&lt;&gt;"Yes","",SUMIFS($D$5:$D$204,$B$5:$B$204,B171,$E$5:$E$204,"Yes",$C$5:$C$204,"&gt;="&amp;C171))</f>
        <v/>
      </c>
      <c r="H171" s="9">
        <f>IF(E171&lt;&gt;"Yes","",IF(G171-D171&lt;$M$7,"Yes","No (beyond 75%)"))</f>
        <v/>
      </c>
      <c r="I171" s="16" t="n"/>
      <c r="J171" s="16" t="n"/>
    </row>
    <row r="172">
      <c r="A172" s="16" t="n"/>
      <c r="B172" s="16" t="n"/>
      <c r="C172" s="18" t="n"/>
      <c r="D172" s="24">
        <f>IF(OR(B172="",C172=""),"",C172/IF(B172="Supplier",$M$4,$M$5))</f>
        <v/>
      </c>
      <c r="E172" s="9">
        <f>IF(D172="","",IF(D172&gt;=$M$6,"Yes","No"))</f>
        <v/>
      </c>
      <c r="F172" s="11">
        <f>IF(D172="","",COUNTIFS($B$5:$B$204,B172,$C$5:$C$204,"&gt;"&amp;C172)+1)</f>
        <v/>
      </c>
      <c r="G172" s="15">
        <f>IF(E172&lt;&gt;"Yes","",SUMIFS($D$5:$D$204,$B$5:$B$204,B172,$E$5:$E$204,"Yes",$C$5:$C$204,"&gt;="&amp;C172))</f>
        <v/>
      </c>
      <c r="H172" s="9">
        <f>IF(E172&lt;&gt;"Yes","",IF(G172-D172&lt;$M$7,"Yes","No (beyond 75%)"))</f>
        <v/>
      </c>
      <c r="I172" s="16" t="n"/>
      <c r="J172" s="16" t="n"/>
    </row>
    <row r="173">
      <c r="A173" s="16" t="n"/>
      <c r="B173" s="16" t="n"/>
      <c r="C173" s="18" t="n"/>
      <c r="D173" s="24">
        <f>IF(OR(B173="",C173=""),"",C173/IF(B173="Supplier",$M$4,$M$5))</f>
        <v/>
      </c>
      <c r="E173" s="9">
        <f>IF(D173="","",IF(D173&gt;=$M$6,"Yes","No"))</f>
        <v/>
      </c>
      <c r="F173" s="11">
        <f>IF(D173="","",COUNTIFS($B$5:$B$204,B173,$C$5:$C$204,"&gt;"&amp;C173)+1)</f>
        <v/>
      </c>
      <c r="G173" s="15">
        <f>IF(E173&lt;&gt;"Yes","",SUMIFS($D$5:$D$204,$B$5:$B$204,B173,$E$5:$E$204,"Yes",$C$5:$C$204,"&gt;="&amp;C173))</f>
        <v/>
      </c>
      <c r="H173" s="9">
        <f>IF(E173&lt;&gt;"Yes","",IF(G173-D173&lt;$M$7,"Yes","No (beyond 75%)"))</f>
        <v/>
      </c>
      <c r="I173" s="16" t="n"/>
      <c r="J173" s="16" t="n"/>
    </row>
    <row r="174">
      <c r="A174" s="16" t="n"/>
      <c r="B174" s="16" t="n"/>
      <c r="C174" s="18" t="n"/>
      <c r="D174" s="24">
        <f>IF(OR(B174="",C174=""),"",C174/IF(B174="Supplier",$M$4,$M$5))</f>
        <v/>
      </c>
      <c r="E174" s="9">
        <f>IF(D174="","",IF(D174&gt;=$M$6,"Yes","No"))</f>
        <v/>
      </c>
      <c r="F174" s="11">
        <f>IF(D174="","",COUNTIFS($B$5:$B$204,B174,$C$5:$C$204,"&gt;"&amp;C174)+1)</f>
        <v/>
      </c>
      <c r="G174" s="15">
        <f>IF(E174&lt;&gt;"Yes","",SUMIFS($D$5:$D$204,$B$5:$B$204,B174,$E$5:$E$204,"Yes",$C$5:$C$204,"&gt;="&amp;C174))</f>
        <v/>
      </c>
      <c r="H174" s="9">
        <f>IF(E174&lt;&gt;"Yes","",IF(G174-D174&lt;$M$7,"Yes","No (beyond 75%)"))</f>
        <v/>
      </c>
      <c r="I174" s="16" t="n"/>
      <c r="J174" s="16" t="n"/>
    </row>
    <row r="175">
      <c r="A175" s="16" t="n"/>
      <c r="B175" s="16" t="n"/>
      <c r="C175" s="18" t="n"/>
      <c r="D175" s="24">
        <f>IF(OR(B175="",C175=""),"",C175/IF(B175="Supplier",$M$4,$M$5))</f>
        <v/>
      </c>
      <c r="E175" s="9">
        <f>IF(D175="","",IF(D175&gt;=$M$6,"Yes","No"))</f>
        <v/>
      </c>
      <c r="F175" s="11">
        <f>IF(D175="","",COUNTIFS($B$5:$B$204,B175,$C$5:$C$204,"&gt;"&amp;C175)+1)</f>
        <v/>
      </c>
      <c r="G175" s="15">
        <f>IF(E175&lt;&gt;"Yes","",SUMIFS($D$5:$D$204,$B$5:$B$204,B175,$E$5:$E$204,"Yes",$C$5:$C$204,"&gt;="&amp;C175))</f>
        <v/>
      </c>
      <c r="H175" s="9">
        <f>IF(E175&lt;&gt;"Yes","",IF(G175-D175&lt;$M$7,"Yes","No (beyond 75%)"))</f>
        <v/>
      </c>
      <c r="I175" s="16" t="n"/>
      <c r="J175" s="16" t="n"/>
    </row>
    <row r="176">
      <c r="A176" s="16" t="n"/>
      <c r="B176" s="16" t="n"/>
      <c r="C176" s="18" t="n"/>
      <c r="D176" s="24">
        <f>IF(OR(B176="",C176=""),"",C176/IF(B176="Supplier",$M$4,$M$5))</f>
        <v/>
      </c>
      <c r="E176" s="9">
        <f>IF(D176="","",IF(D176&gt;=$M$6,"Yes","No"))</f>
        <v/>
      </c>
      <c r="F176" s="11">
        <f>IF(D176="","",COUNTIFS($B$5:$B$204,B176,$C$5:$C$204,"&gt;"&amp;C176)+1)</f>
        <v/>
      </c>
      <c r="G176" s="15">
        <f>IF(E176&lt;&gt;"Yes","",SUMIFS($D$5:$D$204,$B$5:$B$204,B176,$E$5:$E$204,"Yes",$C$5:$C$204,"&gt;="&amp;C176))</f>
        <v/>
      </c>
      <c r="H176" s="9">
        <f>IF(E176&lt;&gt;"Yes","",IF(G176-D176&lt;$M$7,"Yes","No (beyond 75%)"))</f>
        <v/>
      </c>
      <c r="I176" s="16" t="n"/>
      <c r="J176" s="16" t="n"/>
    </row>
    <row r="177">
      <c r="A177" s="16" t="n"/>
      <c r="B177" s="16" t="n"/>
      <c r="C177" s="18" t="n"/>
      <c r="D177" s="24">
        <f>IF(OR(B177="",C177=""),"",C177/IF(B177="Supplier",$M$4,$M$5))</f>
        <v/>
      </c>
      <c r="E177" s="9">
        <f>IF(D177="","",IF(D177&gt;=$M$6,"Yes","No"))</f>
        <v/>
      </c>
      <c r="F177" s="11">
        <f>IF(D177="","",COUNTIFS($B$5:$B$204,B177,$C$5:$C$204,"&gt;"&amp;C177)+1)</f>
        <v/>
      </c>
      <c r="G177" s="15">
        <f>IF(E177&lt;&gt;"Yes","",SUMIFS($D$5:$D$204,$B$5:$B$204,B177,$E$5:$E$204,"Yes",$C$5:$C$204,"&gt;="&amp;C177))</f>
        <v/>
      </c>
      <c r="H177" s="9">
        <f>IF(E177&lt;&gt;"Yes","",IF(G177-D177&lt;$M$7,"Yes","No (beyond 75%)"))</f>
        <v/>
      </c>
      <c r="I177" s="16" t="n"/>
      <c r="J177" s="16" t="n"/>
    </row>
    <row r="178">
      <c r="A178" s="16" t="n"/>
      <c r="B178" s="16" t="n"/>
      <c r="C178" s="18" t="n"/>
      <c r="D178" s="24">
        <f>IF(OR(B178="",C178=""),"",C178/IF(B178="Supplier",$M$4,$M$5))</f>
        <v/>
      </c>
      <c r="E178" s="9">
        <f>IF(D178="","",IF(D178&gt;=$M$6,"Yes","No"))</f>
        <v/>
      </c>
      <c r="F178" s="11">
        <f>IF(D178="","",COUNTIFS($B$5:$B$204,B178,$C$5:$C$204,"&gt;"&amp;C178)+1)</f>
        <v/>
      </c>
      <c r="G178" s="15">
        <f>IF(E178&lt;&gt;"Yes","",SUMIFS($D$5:$D$204,$B$5:$B$204,B178,$E$5:$E$204,"Yes",$C$5:$C$204,"&gt;="&amp;C178))</f>
        <v/>
      </c>
      <c r="H178" s="9">
        <f>IF(E178&lt;&gt;"Yes","",IF(G178-D178&lt;$M$7,"Yes","No (beyond 75%)"))</f>
        <v/>
      </c>
      <c r="I178" s="16" t="n"/>
      <c r="J178" s="16" t="n"/>
    </row>
    <row r="179">
      <c r="A179" s="16" t="n"/>
      <c r="B179" s="16" t="n"/>
      <c r="C179" s="18" t="n"/>
      <c r="D179" s="24">
        <f>IF(OR(B179="",C179=""),"",C179/IF(B179="Supplier",$M$4,$M$5))</f>
        <v/>
      </c>
      <c r="E179" s="9">
        <f>IF(D179="","",IF(D179&gt;=$M$6,"Yes","No"))</f>
        <v/>
      </c>
      <c r="F179" s="11">
        <f>IF(D179="","",COUNTIFS($B$5:$B$204,B179,$C$5:$C$204,"&gt;"&amp;C179)+1)</f>
        <v/>
      </c>
      <c r="G179" s="15">
        <f>IF(E179&lt;&gt;"Yes","",SUMIFS($D$5:$D$204,$B$5:$B$204,B179,$E$5:$E$204,"Yes",$C$5:$C$204,"&gt;="&amp;C179))</f>
        <v/>
      </c>
      <c r="H179" s="9">
        <f>IF(E179&lt;&gt;"Yes","",IF(G179-D179&lt;$M$7,"Yes","No (beyond 75%)"))</f>
        <v/>
      </c>
      <c r="I179" s="16" t="n"/>
      <c r="J179" s="16" t="n"/>
    </row>
    <row r="180">
      <c r="A180" s="16" t="n"/>
      <c r="B180" s="16" t="n"/>
      <c r="C180" s="18" t="n"/>
      <c r="D180" s="24">
        <f>IF(OR(B180="",C180=""),"",C180/IF(B180="Supplier",$M$4,$M$5))</f>
        <v/>
      </c>
      <c r="E180" s="9">
        <f>IF(D180="","",IF(D180&gt;=$M$6,"Yes","No"))</f>
        <v/>
      </c>
      <c r="F180" s="11">
        <f>IF(D180="","",COUNTIFS($B$5:$B$204,B180,$C$5:$C$204,"&gt;"&amp;C180)+1)</f>
        <v/>
      </c>
      <c r="G180" s="15">
        <f>IF(E180&lt;&gt;"Yes","",SUMIFS($D$5:$D$204,$B$5:$B$204,B180,$E$5:$E$204,"Yes",$C$5:$C$204,"&gt;="&amp;C180))</f>
        <v/>
      </c>
      <c r="H180" s="9">
        <f>IF(E180&lt;&gt;"Yes","",IF(G180-D180&lt;$M$7,"Yes","No (beyond 75%)"))</f>
        <v/>
      </c>
      <c r="I180" s="16" t="n"/>
      <c r="J180" s="16" t="n"/>
    </row>
    <row r="181">
      <c r="A181" s="16" t="n"/>
      <c r="B181" s="16" t="n"/>
      <c r="C181" s="18" t="n"/>
      <c r="D181" s="24">
        <f>IF(OR(B181="",C181=""),"",C181/IF(B181="Supplier",$M$4,$M$5))</f>
        <v/>
      </c>
      <c r="E181" s="9">
        <f>IF(D181="","",IF(D181&gt;=$M$6,"Yes","No"))</f>
        <v/>
      </c>
      <c r="F181" s="11">
        <f>IF(D181="","",COUNTIFS($B$5:$B$204,B181,$C$5:$C$204,"&gt;"&amp;C181)+1)</f>
        <v/>
      </c>
      <c r="G181" s="15">
        <f>IF(E181&lt;&gt;"Yes","",SUMIFS($D$5:$D$204,$B$5:$B$204,B181,$E$5:$E$204,"Yes",$C$5:$C$204,"&gt;="&amp;C181))</f>
        <v/>
      </c>
      <c r="H181" s="9">
        <f>IF(E181&lt;&gt;"Yes","",IF(G181-D181&lt;$M$7,"Yes","No (beyond 75%)"))</f>
        <v/>
      </c>
      <c r="I181" s="16" t="n"/>
      <c r="J181" s="16" t="n"/>
    </row>
    <row r="182">
      <c r="A182" s="16" t="n"/>
      <c r="B182" s="16" t="n"/>
      <c r="C182" s="18" t="n"/>
      <c r="D182" s="24">
        <f>IF(OR(B182="",C182=""),"",C182/IF(B182="Supplier",$M$4,$M$5))</f>
        <v/>
      </c>
      <c r="E182" s="9">
        <f>IF(D182="","",IF(D182&gt;=$M$6,"Yes","No"))</f>
        <v/>
      </c>
      <c r="F182" s="11">
        <f>IF(D182="","",COUNTIFS($B$5:$B$204,B182,$C$5:$C$204,"&gt;"&amp;C182)+1)</f>
        <v/>
      </c>
      <c r="G182" s="15">
        <f>IF(E182&lt;&gt;"Yes","",SUMIFS($D$5:$D$204,$B$5:$B$204,B182,$E$5:$E$204,"Yes",$C$5:$C$204,"&gt;="&amp;C182))</f>
        <v/>
      </c>
      <c r="H182" s="9">
        <f>IF(E182&lt;&gt;"Yes","",IF(G182-D182&lt;$M$7,"Yes","No (beyond 75%)"))</f>
        <v/>
      </c>
      <c r="I182" s="16" t="n"/>
      <c r="J182" s="16" t="n"/>
    </row>
    <row r="183">
      <c r="A183" s="16" t="n"/>
      <c r="B183" s="16" t="n"/>
      <c r="C183" s="18" t="n"/>
      <c r="D183" s="24">
        <f>IF(OR(B183="",C183=""),"",C183/IF(B183="Supplier",$M$4,$M$5))</f>
        <v/>
      </c>
      <c r="E183" s="9">
        <f>IF(D183="","",IF(D183&gt;=$M$6,"Yes","No"))</f>
        <v/>
      </c>
      <c r="F183" s="11">
        <f>IF(D183="","",COUNTIFS($B$5:$B$204,B183,$C$5:$C$204,"&gt;"&amp;C183)+1)</f>
        <v/>
      </c>
      <c r="G183" s="15">
        <f>IF(E183&lt;&gt;"Yes","",SUMIFS($D$5:$D$204,$B$5:$B$204,B183,$E$5:$E$204,"Yes",$C$5:$C$204,"&gt;="&amp;C183))</f>
        <v/>
      </c>
      <c r="H183" s="9">
        <f>IF(E183&lt;&gt;"Yes","",IF(G183-D183&lt;$M$7,"Yes","No (beyond 75%)"))</f>
        <v/>
      </c>
      <c r="I183" s="16" t="n"/>
      <c r="J183" s="16" t="n"/>
    </row>
    <row r="184">
      <c r="A184" s="16" t="n"/>
      <c r="B184" s="16" t="n"/>
      <c r="C184" s="18" t="n"/>
      <c r="D184" s="24">
        <f>IF(OR(B184="",C184=""),"",C184/IF(B184="Supplier",$M$4,$M$5))</f>
        <v/>
      </c>
      <c r="E184" s="9">
        <f>IF(D184="","",IF(D184&gt;=$M$6,"Yes","No"))</f>
        <v/>
      </c>
      <c r="F184" s="11">
        <f>IF(D184="","",COUNTIFS($B$5:$B$204,B184,$C$5:$C$204,"&gt;"&amp;C184)+1)</f>
        <v/>
      </c>
      <c r="G184" s="15">
        <f>IF(E184&lt;&gt;"Yes","",SUMIFS($D$5:$D$204,$B$5:$B$204,B184,$E$5:$E$204,"Yes",$C$5:$C$204,"&gt;="&amp;C184))</f>
        <v/>
      </c>
      <c r="H184" s="9">
        <f>IF(E184&lt;&gt;"Yes","",IF(G184-D184&lt;$M$7,"Yes","No (beyond 75%)"))</f>
        <v/>
      </c>
      <c r="I184" s="16" t="n"/>
      <c r="J184" s="16" t="n"/>
    </row>
    <row r="185">
      <c r="A185" s="16" t="n"/>
      <c r="B185" s="16" t="n"/>
      <c r="C185" s="18" t="n"/>
      <c r="D185" s="24">
        <f>IF(OR(B185="",C185=""),"",C185/IF(B185="Supplier",$M$4,$M$5))</f>
        <v/>
      </c>
      <c r="E185" s="9">
        <f>IF(D185="","",IF(D185&gt;=$M$6,"Yes","No"))</f>
        <v/>
      </c>
      <c r="F185" s="11">
        <f>IF(D185="","",COUNTIFS($B$5:$B$204,B185,$C$5:$C$204,"&gt;"&amp;C185)+1)</f>
        <v/>
      </c>
      <c r="G185" s="15">
        <f>IF(E185&lt;&gt;"Yes","",SUMIFS($D$5:$D$204,$B$5:$B$204,B185,$E$5:$E$204,"Yes",$C$5:$C$204,"&gt;="&amp;C185))</f>
        <v/>
      </c>
      <c r="H185" s="9">
        <f>IF(E185&lt;&gt;"Yes","",IF(G185-D185&lt;$M$7,"Yes","No (beyond 75%)"))</f>
        <v/>
      </c>
      <c r="I185" s="16" t="n"/>
      <c r="J185" s="16" t="n"/>
    </row>
    <row r="186">
      <c r="A186" s="16" t="n"/>
      <c r="B186" s="16" t="n"/>
      <c r="C186" s="18" t="n"/>
      <c r="D186" s="24">
        <f>IF(OR(B186="",C186=""),"",C186/IF(B186="Supplier",$M$4,$M$5))</f>
        <v/>
      </c>
      <c r="E186" s="9">
        <f>IF(D186="","",IF(D186&gt;=$M$6,"Yes","No"))</f>
        <v/>
      </c>
      <c r="F186" s="11">
        <f>IF(D186="","",COUNTIFS($B$5:$B$204,B186,$C$5:$C$204,"&gt;"&amp;C186)+1)</f>
        <v/>
      </c>
      <c r="G186" s="15">
        <f>IF(E186&lt;&gt;"Yes","",SUMIFS($D$5:$D$204,$B$5:$B$204,B186,$E$5:$E$204,"Yes",$C$5:$C$204,"&gt;="&amp;C186))</f>
        <v/>
      </c>
      <c r="H186" s="9">
        <f>IF(E186&lt;&gt;"Yes","",IF(G186-D186&lt;$M$7,"Yes","No (beyond 75%)"))</f>
        <v/>
      </c>
      <c r="I186" s="16" t="n"/>
      <c r="J186" s="16" t="n"/>
    </row>
    <row r="187">
      <c r="A187" s="16" t="n"/>
      <c r="B187" s="16" t="n"/>
      <c r="C187" s="18" t="n"/>
      <c r="D187" s="24">
        <f>IF(OR(B187="",C187=""),"",C187/IF(B187="Supplier",$M$4,$M$5))</f>
        <v/>
      </c>
      <c r="E187" s="9">
        <f>IF(D187="","",IF(D187&gt;=$M$6,"Yes","No"))</f>
        <v/>
      </c>
      <c r="F187" s="11">
        <f>IF(D187="","",COUNTIFS($B$5:$B$204,B187,$C$5:$C$204,"&gt;"&amp;C187)+1)</f>
        <v/>
      </c>
      <c r="G187" s="15">
        <f>IF(E187&lt;&gt;"Yes","",SUMIFS($D$5:$D$204,$B$5:$B$204,B187,$E$5:$E$204,"Yes",$C$5:$C$204,"&gt;="&amp;C187))</f>
        <v/>
      </c>
      <c r="H187" s="9">
        <f>IF(E187&lt;&gt;"Yes","",IF(G187-D187&lt;$M$7,"Yes","No (beyond 75%)"))</f>
        <v/>
      </c>
      <c r="I187" s="16" t="n"/>
      <c r="J187" s="16" t="n"/>
    </row>
    <row r="188">
      <c r="A188" s="16" t="n"/>
      <c r="B188" s="16" t="n"/>
      <c r="C188" s="18" t="n"/>
      <c r="D188" s="24">
        <f>IF(OR(B188="",C188=""),"",C188/IF(B188="Supplier",$M$4,$M$5))</f>
        <v/>
      </c>
      <c r="E188" s="9">
        <f>IF(D188="","",IF(D188&gt;=$M$6,"Yes","No"))</f>
        <v/>
      </c>
      <c r="F188" s="11">
        <f>IF(D188="","",COUNTIFS($B$5:$B$204,B188,$C$5:$C$204,"&gt;"&amp;C188)+1)</f>
        <v/>
      </c>
      <c r="G188" s="15">
        <f>IF(E188&lt;&gt;"Yes","",SUMIFS($D$5:$D$204,$B$5:$B$204,B188,$E$5:$E$204,"Yes",$C$5:$C$204,"&gt;="&amp;C188))</f>
        <v/>
      </c>
      <c r="H188" s="9">
        <f>IF(E188&lt;&gt;"Yes","",IF(G188-D188&lt;$M$7,"Yes","No (beyond 75%)"))</f>
        <v/>
      </c>
      <c r="I188" s="16" t="n"/>
      <c r="J188" s="16" t="n"/>
    </row>
    <row r="189">
      <c r="A189" s="16" t="n"/>
      <c r="B189" s="16" t="n"/>
      <c r="C189" s="18" t="n"/>
      <c r="D189" s="24">
        <f>IF(OR(B189="",C189=""),"",C189/IF(B189="Supplier",$M$4,$M$5))</f>
        <v/>
      </c>
      <c r="E189" s="9">
        <f>IF(D189="","",IF(D189&gt;=$M$6,"Yes","No"))</f>
        <v/>
      </c>
      <c r="F189" s="11">
        <f>IF(D189="","",COUNTIFS($B$5:$B$204,B189,$C$5:$C$204,"&gt;"&amp;C189)+1)</f>
        <v/>
      </c>
      <c r="G189" s="15">
        <f>IF(E189&lt;&gt;"Yes","",SUMIFS($D$5:$D$204,$B$5:$B$204,B189,$E$5:$E$204,"Yes",$C$5:$C$204,"&gt;="&amp;C189))</f>
        <v/>
      </c>
      <c r="H189" s="9">
        <f>IF(E189&lt;&gt;"Yes","",IF(G189-D189&lt;$M$7,"Yes","No (beyond 75%)"))</f>
        <v/>
      </c>
      <c r="I189" s="16" t="n"/>
      <c r="J189" s="16" t="n"/>
    </row>
    <row r="190">
      <c r="A190" s="16" t="n"/>
      <c r="B190" s="16" t="n"/>
      <c r="C190" s="18" t="n"/>
      <c r="D190" s="24">
        <f>IF(OR(B190="",C190=""),"",C190/IF(B190="Supplier",$M$4,$M$5))</f>
        <v/>
      </c>
      <c r="E190" s="9">
        <f>IF(D190="","",IF(D190&gt;=$M$6,"Yes","No"))</f>
        <v/>
      </c>
      <c r="F190" s="11">
        <f>IF(D190="","",COUNTIFS($B$5:$B$204,B190,$C$5:$C$204,"&gt;"&amp;C190)+1)</f>
        <v/>
      </c>
      <c r="G190" s="15">
        <f>IF(E190&lt;&gt;"Yes","",SUMIFS($D$5:$D$204,$B$5:$B$204,B190,$E$5:$E$204,"Yes",$C$5:$C$204,"&gt;="&amp;C190))</f>
        <v/>
      </c>
      <c r="H190" s="9">
        <f>IF(E190&lt;&gt;"Yes","",IF(G190-D190&lt;$M$7,"Yes","No (beyond 75%)"))</f>
        <v/>
      </c>
      <c r="I190" s="16" t="n"/>
      <c r="J190" s="16" t="n"/>
    </row>
    <row r="191">
      <c r="A191" s="16" t="n"/>
      <c r="B191" s="16" t="n"/>
      <c r="C191" s="18" t="n"/>
      <c r="D191" s="24">
        <f>IF(OR(B191="",C191=""),"",C191/IF(B191="Supplier",$M$4,$M$5))</f>
        <v/>
      </c>
      <c r="E191" s="9">
        <f>IF(D191="","",IF(D191&gt;=$M$6,"Yes","No"))</f>
        <v/>
      </c>
      <c r="F191" s="11">
        <f>IF(D191="","",COUNTIFS($B$5:$B$204,B191,$C$5:$C$204,"&gt;"&amp;C191)+1)</f>
        <v/>
      </c>
      <c r="G191" s="15">
        <f>IF(E191&lt;&gt;"Yes","",SUMIFS($D$5:$D$204,$B$5:$B$204,B191,$E$5:$E$204,"Yes",$C$5:$C$204,"&gt;="&amp;C191))</f>
        <v/>
      </c>
      <c r="H191" s="9">
        <f>IF(E191&lt;&gt;"Yes","",IF(G191-D191&lt;$M$7,"Yes","No (beyond 75%)"))</f>
        <v/>
      </c>
      <c r="I191" s="16" t="n"/>
      <c r="J191" s="16" t="n"/>
    </row>
    <row r="192">
      <c r="A192" s="16" t="n"/>
      <c r="B192" s="16" t="n"/>
      <c r="C192" s="18" t="n"/>
      <c r="D192" s="24">
        <f>IF(OR(B192="",C192=""),"",C192/IF(B192="Supplier",$M$4,$M$5))</f>
        <v/>
      </c>
      <c r="E192" s="9">
        <f>IF(D192="","",IF(D192&gt;=$M$6,"Yes","No"))</f>
        <v/>
      </c>
      <c r="F192" s="11">
        <f>IF(D192="","",COUNTIFS($B$5:$B$204,B192,$C$5:$C$204,"&gt;"&amp;C192)+1)</f>
        <v/>
      </c>
      <c r="G192" s="15">
        <f>IF(E192&lt;&gt;"Yes","",SUMIFS($D$5:$D$204,$B$5:$B$204,B192,$E$5:$E$204,"Yes",$C$5:$C$204,"&gt;="&amp;C192))</f>
        <v/>
      </c>
      <c r="H192" s="9">
        <f>IF(E192&lt;&gt;"Yes","",IF(G192-D192&lt;$M$7,"Yes","No (beyond 75%)"))</f>
        <v/>
      </c>
      <c r="I192" s="16" t="n"/>
      <c r="J192" s="16" t="n"/>
    </row>
    <row r="193">
      <c r="A193" s="16" t="n"/>
      <c r="B193" s="16" t="n"/>
      <c r="C193" s="18" t="n"/>
      <c r="D193" s="24">
        <f>IF(OR(B193="",C193=""),"",C193/IF(B193="Supplier",$M$4,$M$5))</f>
        <v/>
      </c>
      <c r="E193" s="9">
        <f>IF(D193="","",IF(D193&gt;=$M$6,"Yes","No"))</f>
        <v/>
      </c>
      <c r="F193" s="11">
        <f>IF(D193="","",COUNTIFS($B$5:$B$204,B193,$C$5:$C$204,"&gt;"&amp;C193)+1)</f>
        <v/>
      </c>
      <c r="G193" s="15">
        <f>IF(E193&lt;&gt;"Yes","",SUMIFS($D$5:$D$204,$B$5:$B$204,B193,$E$5:$E$204,"Yes",$C$5:$C$204,"&gt;="&amp;C193))</f>
        <v/>
      </c>
      <c r="H193" s="9">
        <f>IF(E193&lt;&gt;"Yes","",IF(G193-D193&lt;$M$7,"Yes","No (beyond 75%)"))</f>
        <v/>
      </c>
      <c r="I193" s="16" t="n"/>
      <c r="J193" s="16" t="n"/>
    </row>
    <row r="194">
      <c r="A194" s="16" t="n"/>
      <c r="B194" s="16" t="n"/>
      <c r="C194" s="18" t="n"/>
      <c r="D194" s="24">
        <f>IF(OR(B194="",C194=""),"",C194/IF(B194="Supplier",$M$4,$M$5))</f>
        <v/>
      </c>
      <c r="E194" s="9">
        <f>IF(D194="","",IF(D194&gt;=$M$6,"Yes","No"))</f>
        <v/>
      </c>
      <c r="F194" s="11">
        <f>IF(D194="","",COUNTIFS($B$5:$B$204,B194,$C$5:$C$204,"&gt;"&amp;C194)+1)</f>
        <v/>
      </c>
      <c r="G194" s="15">
        <f>IF(E194&lt;&gt;"Yes","",SUMIFS($D$5:$D$204,$B$5:$B$204,B194,$E$5:$E$204,"Yes",$C$5:$C$204,"&gt;="&amp;C194))</f>
        <v/>
      </c>
      <c r="H194" s="9">
        <f>IF(E194&lt;&gt;"Yes","",IF(G194-D194&lt;$M$7,"Yes","No (beyond 75%)"))</f>
        <v/>
      </c>
      <c r="I194" s="16" t="n"/>
      <c r="J194" s="16" t="n"/>
    </row>
    <row r="195">
      <c r="A195" s="16" t="n"/>
      <c r="B195" s="16" t="n"/>
      <c r="C195" s="18" t="n"/>
      <c r="D195" s="24">
        <f>IF(OR(B195="",C195=""),"",C195/IF(B195="Supplier",$M$4,$M$5))</f>
        <v/>
      </c>
      <c r="E195" s="9">
        <f>IF(D195="","",IF(D195&gt;=$M$6,"Yes","No"))</f>
        <v/>
      </c>
      <c r="F195" s="11">
        <f>IF(D195="","",COUNTIFS($B$5:$B$204,B195,$C$5:$C$204,"&gt;"&amp;C195)+1)</f>
        <v/>
      </c>
      <c r="G195" s="15">
        <f>IF(E195&lt;&gt;"Yes","",SUMIFS($D$5:$D$204,$B$5:$B$204,B195,$E$5:$E$204,"Yes",$C$5:$C$204,"&gt;="&amp;C195))</f>
        <v/>
      </c>
      <c r="H195" s="9">
        <f>IF(E195&lt;&gt;"Yes","",IF(G195-D195&lt;$M$7,"Yes","No (beyond 75%)"))</f>
        <v/>
      </c>
      <c r="I195" s="16" t="n"/>
      <c r="J195" s="16" t="n"/>
    </row>
    <row r="196">
      <c r="A196" s="16" t="n"/>
      <c r="B196" s="16" t="n"/>
      <c r="C196" s="18" t="n"/>
      <c r="D196" s="24">
        <f>IF(OR(B196="",C196=""),"",C196/IF(B196="Supplier",$M$4,$M$5))</f>
        <v/>
      </c>
      <c r="E196" s="9">
        <f>IF(D196="","",IF(D196&gt;=$M$6,"Yes","No"))</f>
        <v/>
      </c>
      <c r="F196" s="11">
        <f>IF(D196="","",COUNTIFS($B$5:$B$204,B196,$C$5:$C$204,"&gt;"&amp;C196)+1)</f>
        <v/>
      </c>
      <c r="G196" s="15">
        <f>IF(E196&lt;&gt;"Yes","",SUMIFS($D$5:$D$204,$B$5:$B$204,B196,$E$5:$E$204,"Yes",$C$5:$C$204,"&gt;="&amp;C196))</f>
        <v/>
      </c>
      <c r="H196" s="9">
        <f>IF(E196&lt;&gt;"Yes","",IF(G196-D196&lt;$M$7,"Yes","No (beyond 75%)"))</f>
        <v/>
      </c>
      <c r="I196" s="16" t="n"/>
      <c r="J196" s="16" t="n"/>
    </row>
    <row r="197">
      <c r="A197" s="16" t="n"/>
      <c r="B197" s="16" t="n"/>
      <c r="C197" s="18" t="n"/>
      <c r="D197" s="24">
        <f>IF(OR(B197="",C197=""),"",C197/IF(B197="Supplier",$M$4,$M$5))</f>
        <v/>
      </c>
      <c r="E197" s="9">
        <f>IF(D197="","",IF(D197&gt;=$M$6,"Yes","No"))</f>
        <v/>
      </c>
      <c r="F197" s="11">
        <f>IF(D197="","",COUNTIFS($B$5:$B$204,B197,$C$5:$C$204,"&gt;"&amp;C197)+1)</f>
        <v/>
      </c>
      <c r="G197" s="15">
        <f>IF(E197&lt;&gt;"Yes","",SUMIFS($D$5:$D$204,$B$5:$B$204,B197,$E$5:$E$204,"Yes",$C$5:$C$204,"&gt;="&amp;C197))</f>
        <v/>
      </c>
      <c r="H197" s="9">
        <f>IF(E197&lt;&gt;"Yes","",IF(G197-D197&lt;$M$7,"Yes","No (beyond 75%)"))</f>
        <v/>
      </c>
      <c r="I197" s="16" t="n"/>
      <c r="J197" s="16" t="n"/>
    </row>
    <row r="198">
      <c r="A198" s="16" t="n"/>
      <c r="B198" s="16" t="n"/>
      <c r="C198" s="18" t="n"/>
      <c r="D198" s="24">
        <f>IF(OR(B198="",C198=""),"",C198/IF(B198="Supplier",$M$4,$M$5))</f>
        <v/>
      </c>
      <c r="E198" s="9">
        <f>IF(D198="","",IF(D198&gt;=$M$6,"Yes","No"))</f>
        <v/>
      </c>
      <c r="F198" s="11">
        <f>IF(D198="","",COUNTIFS($B$5:$B$204,B198,$C$5:$C$204,"&gt;"&amp;C198)+1)</f>
        <v/>
      </c>
      <c r="G198" s="15">
        <f>IF(E198&lt;&gt;"Yes","",SUMIFS($D$5:$D$204,$B$5:$B$204,B198,$E$5:$E$204,"Yes",$C$5:$C$204,"&gt;="&amp;C198))</f>
        <v/>
      </c>
      <c r="H198" s="9">
        <f>IF(E198&lt;&gt;"Yes","",IF(G198-D198&lt;$M$7,"Yes","No (beyond 75%)"))</f>
        <v/>
      </c>
      <c r="I198" s="16" t="n"/>
      <c r="J198" s="16" t="n"/>
    </row>
    <row r="199">
      <c r="A199" s="16" t="n"/>
      <c r="B199" s="16" t="n"/>
      <c r="C199" s="18" t="n"/>
      <c r="D199" s="24">
        <f>IF(OR(B199="",C199=""),"",C199/IF(B199="Supplier",$M$4,$M$5))</f>
        <v/>
      </c>
      <c r="E199" s="9">
        <f>IF(D199="","",IF(D199&gt;=$M$6,"Yes","No"))</f>
        <v/>
      </c>
      <c r="F199" s="11">
        <f>IF(D199="","",COUNTIFS($B$5:$B$204,B199,$C$5:$C$204,"&gt;"&amp;C199)+1)</f>
        <v/>
      </c>
      <c r="G199" s="15">
        <f>IF(E199&lt;&gt;"Yes","",SUMIFS($D$5:$D$204,$B$5:$B$204,B199,$E$5:$E$204,"Yes",$C$5:$C$204,"&gt;="&amp;C199))</f>
        <v/>
      </c>
      <c r="H199" s="9">
        <f>IF(E199&lt;&gt;"Yes","",IF(G199-D199&lt;$M$7,"Yes","No (beyond 75%)"))</f>
        <v/>
      </c>
      <c r="I199" s="16" t="n"/>
      <c r="J199" s="16" t="n"/>
    </row>
    <row r="200">
      <c r="A200" s="16" t="n"/>
      <c r="B200" s="16" t="n"/>
      <c r="C200" s="18" t="n"/>
      <c r="D200" s="24">
        <f>IF(OR(B200="",C200=""),"",C200/IF(B200="Supplier",$M$4,$M$5))</f>
        <v/>
      </c>
      <c r="E200" s="9">
        <f>IF(D200="","",IF(D200&gt;=$M$6,"Yes","No"))</f>
        <v/>
      </c>
      <c r="F200" s="11">
        <f>IF(D200="","",COUNTIFS($B$5:$B$204,B200,$C$5:$C$204,"&gt;"&amp;C200)+1)</f>
        <v/>
      </c>
      <c r="G200" s="15">
        <f>IF(E200&lt;&gt;"Yes","",SUMIFS($D$5:$D$204,$B$5:$B$204,B200,$E$5:$E$204,"Yes",$C$5:$C$204,"&gt;="&amp;C200))</f>
        <v/>
      </c>
      <c r="H200" s="9">
        <f>IF(E200&lt;&gt;"Yes","",IF(G200-D200&lt;$M$7,"Yes","No (beyond 75%)"))</f>
        <v/>
      </c>
      <c r="I200" s="16" t="n"/>
      <c r="J200" s="16" t="n"/>
    </row>
    <row r="201">
      <c r="A201" s="16" t="n"/>
      <c r="B201" s="16" t="n"/>
      <c r="C201" s="18" t="n"/>
      <c r="D201" s="24">
        <f>IF(OR(B201="",C201=""),"",C201/IF(B201="Supplier",$M$4,$M$5))</f>
        <v/>
      </c>
      <c r="E201" s="9">
        <f>IF(D201="","",IF(D201&gt;=$M$6,"Yes","No"))</f>
        <v/>
      </c>
      <c r="F201" s="11">
        <f>IF(D201="","",COUNTIFS($B$5:$B$204,B201,$C$5:$C$204,"&gt;"&amp;C201)+1)</f>
        <v/>
      </c>
      <c r="G201" s="15">
        <f>IF(E201&lt;&gt;"Yes","",SUMIFS($D$5:$D$204,$B$5:$B$204,B201,$E$5:$E$204,"Yes",$C$5:$C$204,"&gt;="&amp;C201))</f>
        <v/>
      </c>
      <c r="H201" s="9">
        <f>IF(E201&lt;&gt;"Yes","",IF(G201-D201&lt;$M$7,"Yes","No (beyond 75%)"))</f>
        <v/>
      </c>
      <c r="I201" s="16" t="n"/>
      <c r="J201" s="16" t="n"/>
    </row>
    <row r="202">
      <c r="A202" s="16" t="n"/>
      <c r="B202" s="16" t="n"/>
      <c r="C202" s="18" t="n"/>
      <c r="D202" s="24">
        <f>IF(OR(B202="",C202=""),"",C202/IF(B202="Supplier",$M$4,$M$5))</f>
        <v/>
      </c>
      <c r="E202" s="9">
        <f>IF(D202="","",IF(D202&gt;=$M$6,"Yes","No"))</f>
        <v/>
      </c>
      <c r="F202" s="11">
        <f>IF(D202="","",COUNTIFS($B$5:$B$204,B202,$C$5:$C$204,"&gt;"&amp;C202)+1)</f>
        <v/>
      </c>
      <c r="G202" s="15">
        <f>IF(E202&lt;&gt;"Yes","",SUMIFS($D$5:$D$204,$B$5:$B$204,B202,$E$5:$E$204,"Yes",$C$5:$C$204,"&gt;="&amp;C202))</f>
        <v/>
      </c>
      <c r="H202" s="9">
        <f>IF(E202&lt;&gt;"Yes","",IF(G202-D202&lt;$M$7,"Yes","No (beyond 75%)"))</f>
        <v/>
      </c>
      <c r="I202" s="16" t="n"/>
      <c r="J202" s="16" t="n"/>
    </row>
    <row r="203">
      <c r="A203" s="16" t="n"/>
      <c r="B203" s="16" t="n"/>
      <c r="C203" s="18" t="n"/>
      <c r="D203" s="24">
        <f>IF(OR(B203="",C203=""),"",C203/IF(B203="Supplier",$M$4,$M$5))</f>
        <v/>
      </c>
      <c r="E203" s="9">
        <f>IF(D203="","",IF(D203&gt;=$M$6,"Yes","No"))</f>
        <v/>
      </c>
      <c r="F203" s="11">
        <f>IF(D203="","",COUNTIFS($B$5:$B$204,B203,$C$5:$C$204,"&gt;"&amp;C203)+1)</f>
        <v/>
      </c>
      <c r="G203" s="15">
        <f>IF(E203&lt;&gt;"Yes","",SUMIFS($D$5:$D$204,$B$5:$B$204,B203,$E$5:$E$204,"Yes",$C$5:$C$204,"&gt;="&amp;C203))</f>
        <v/>
      </c>
      <c r="H203" s="9">
        <f>IF(E203&lt;&gt;"Yes","",IF(G203-D203&lt;$M$7,"Yes","No (beyond 75%)"))</f>
        <v/>
      </c>
      <c r="I203" s="16" t="n"/>
      <c r="J203" s="16" t="n"/>
    </row>
    <row r="204">
      <c r="A204" s="16" t="n"/>
      <c r="B204" s="16" t="n"/>
      <c r="C204" s="18" t="n"/>
      <c r="D204" s="24">
        <f>IF(OR(B204="",C204=""),"",C204/IF(B204="Supplier",$M$4,$M$5))</f>
        <v/>
      </c>
      <c r="E204" s="9">
        <f>IF(D204="","",IF(D204&gt;=$M$6,"Yes","No"))</f>
        <v/>
      </c>
      <c r="F204" s="11">
        <f>IF(D204="","",COUNTIFS($B$5:$B$204,B204,$C$5:$C$204,"&gt;"&amp;C204)+1)</f>
        <v/>
      </c>
      <c r="G204" s="15">
        <f>IF(E204&lt;&gt;"Yes","",SUMIFS($D$5:$D$204,$B$5:$B$204,B204,$E$5:$E$204,"Yes",$C$5:$C$204,"&gt;="&amp;C204))</f>
        <v/>
      </c>
      <c r="H204" s="9">
        <f>IF(E204&lt;&gt;"Yes","",IF(G204-D204&lt;$M$7,"Yes","No (beyond 75%)"))</f>
        <v/>
      </c>
      <c r="I204" s="16" t="n"/>
      <c r="J204" s="16" t="n"/>
    </row>
  </sheetData>
  <mergeCells count="1">
    <mergeCell ref="L9:M16"/>
  </mergeCells>
  <conditionalFormatting sqref="H5:H204">
    <cfRule type="cellIs" priority="1" operator="equal" dxfId="1">
      <formula>"Yes"</formula>
    </cfRule>
  </conditionalFormatting>
  <dataValidations count="1">
    <dataValidation sqref="B5:B204" showDropDown="0" showInputMessage="0" showErrorMessage="0" allowBlank="0" type="list">
      <formula1>"Supplier,Customer"</formula1>
    </dataValidation>
  </dataValidations>
  <pageMargins left="0.75" right="0.75" top="1" bottom="1" header="0.5" footer="0.5"/>
  <pageSetup orientation="landscape" fitToHeight="0"/>
</worksheet>
</file>

<file path=xl/worksheets/sheet9.xml><?xml version="1.0" encoding="utf-8"?>
<worksheet xmlns="http://schemas.openxmlformats.org/spreadsheetml/2006/main">
  <sheetPr>
    <outlinePr summaryBelow="1" summaryRight="1"/>
    <pageSetUpPr fitToPage="1"/>
  </sheetPr>
  <dimension ref="A1:E26"/>
  <sheetViews>
    <sheetView showGridLines="0" workbookViewId="0">
      <selection activeCell="A1" sqref="A1"/>
    </sheetView>
  </sheetViews>
  <sheetFormatPr baseColWidth="8" defaultRowHeight="15"/>
  <cols>
    <col width="5" customWidth="1" min="1" max="1"/>
    <col width="80" customWidth="1" min="2" max="2"/>
    <col width="12" customWidth="1" min="3" max="3"/>
    <col width="18" customWidth="1" min="4" max="4"/>
    <col width="50" customWidth="1" min="5" max="5"/>
  </cols>
  <sheetData>
    <row r="1">
      <c r="A1" s="5" t="inlineStr">
        <is>
          <t>Assurance readiness: 20 checks</t>
        </is>
      </c>
    </row>
    <row r="2">
      <c r="A2" s="6" t="inlineStr">
        <is>
          <t>Mark each Yes / Partly / No. Aim for all Yes six weeks before the provider’s fieldwork.</t>
        </is>
      </c>
    </row>
    <row r="4" ht="34" customHeight="1">
      <c r="A4" s="12" t="inlineStr">
        <is>
          <t>#</t>
        </is>
      </c>
      <c r="B4" s="12" t="inlineStr">
        <is>
          <t>Check</t>
        </is>
      </c>
      <c r="C4" s="12" t="inlineStr">
        <is>
          <t>Status</t>
        </is>
      </c>
      <c r="D4" s="12" t="inlineStr">
        <is>
          <t>Owner</t>
        </is>
      </c>
      <c r="E4" s="12" t="inlineStr">
        <is>
          <t>Notes</t>
        </is>
      </c>
    </row>
    <row r="5">
      <c r="A5" t="n">
        <v>1</v>
      </c>
      <c r="B5" s="3" t="inlineStr">
        <is>
          <t>Reporting boundary decided (standalone or consolidated) and exclusions listed with reasons</t>
        </is>
      </c>
      <c r="C5" s="16" t="inlineStr">
        <is>
          <t>No</t>
        </is>
      </c>
      <c r="D5" s="16" t="n"/>
      <c r="E5" s="16" t="n"/>
    </row>
    <row r="6">
      <c r="A6" t="n">
        <v>2</v>
      </c>
      <c r="B6" s="3" t="inlineStr">
        <is>
          <t>Board-approved BRSR policy or reporting manual in place</t>
        </is>
      </c>
      <c r="C6" s="16" t="inlineStr">
        <is>
          <t>No</t>
        </is>
      </c>
      <c r="D6" s="16" t="n"/>
      <c r="E6" s="16" t="n"/>
    </row>
    <row r="7">
      <c r="A7" t="n">
        <v>3</v>
      </c>
      <c r="B7" s="3" t="inlineStr">
        <is>
          <t>Every BRSR Core KPI has a named owner and a source system (sheet 2)</t>
        </is>
      </c>
      <c r="C7" s="16" t="inlineStr">
        <is>
          <t>No</t>
        </is>
      </c>
      <c r="D7" s="16" t="n"/>
      <c r="E7" s="16" t="n"/>
    </row>
    <row r="8">
      <c r="A8" t="n">
        <v>4</v>
      </c>
      <c r="B8" s="3" t="inlineStr">
        <is>
          <t>KPI definitions follow Annexure 17A and the Industry Standards on BRSR Core</t>
        </is>
      </c>
      <c r="C8" s="16" t="inlineStr">
        <is>
          <t>No</t>
        </is>
      </c>
      <c r="D8" s="16" t="n"/>
      <c r="E8" s="16" t="n"/>
    </row>
    <row r="9">
      <c r="A9" t="n">
        <v>5</v>
      </c>
      <c r="B9" s="3" t="inlineStr">
        <is>
          <t>Emission factors, calorific values and GWP sources documented with versions</t>
        </is>
      </c>
      <c r="C9" s="16" t="inlineStr">
        <is>
          <t>No</t>
        </is>
      </c>
      <c r="D9" s="16" t="n"/>
      <c r="E9" s="16" t="n"/>
    </row>
    <row r="10">
      <c r="A10" t="n">
        <v>6</v>
      </c>
      <c r="B10" s="3" t="inlineStr">
        <is>
          <t>PPP conversion factor and source documented</t>
        </is>
      </c>
      <c r="C10" s="16" t="inlineStr">
        <is>
          <t>No</t>
        </is>
      </c>
      <c r="D10" s="16" t="n"/>
      <c r="E10" s="16" t="n"/>
    </row>
    <row r="11">
      <c r="A11" t="n">
        <v>7</v>
      </c>
      <c r="B11" s="3" t="inlineStr">
        <is>
          <t>Location classification basis for smaller towns documented</t>
        </is>
      </c>
      <c r="C11" s="16" t="inlineStr">
        <is>
          <t>No</t>
        </is>
      </c>
      <c r="D11" s="16" t="n"/>
      <c r="E11" s="16" t="n"/>
    </row>
    <row r="12">
      <c r="A12" t="n">
        <v>8</v>
      </c>
      <c r="B12" s="3" t="inlineStr">
        <is>
          <t>Waste vendor certificates collected and disclosed where relied upon</t>
        </is>
      </c>
      <c r="C12" s="16" t="inlineStr">
        <is>
          <t>No</t>
        </is>
      </c>
      <c r="D12" s="16" t="n"/>
      <c r="E12" s="16" t="n"/>
    </row>
    <row r="13">
      <c r="A13" t="n">
        <v>9</v>
      </c>
      <c r="B13" s="3" t="inlineStr">
        <is>
          <t>Revenue, payables, RPT and purchase figures reconciled to audited financials</t>
        </is>
      </c>
      <c r="C13" s="16" t="inlineStr">
        <is>
          <t>No</t>
        </is>
      </c>
      <c r="D13" s="16" t="n"/>
      <c r="E13" s="16" t="n"/>
    </row>
    <row r="14">
      <c r="A14" t="n">
        <v>10</v>
      </c>
      <c r="B14" s="3" t="inlineStr">
        <is>
          <t>Prior-year figures checked; any restatement explained with the reason</t>
        </is>
      </c>
      <c r="C14" s="16" t="inlineStr">
        <is>
          <t>No</t>
        </is>
      </c>
      <c r="D14" s="16" t="n"/>
      <c r="E14" s="16" t="n"/>
    </row>
    <row r="15">
      <c r="A15" t="n">
        <v>11</v>
      </c>
      <c r="B15" s="3" t="inlineStr">
        <is>
          <t>Year-on-year changes above 25% investigated and explained</t>
        </is>
      </c>
      <c r="C15" s="16" t="inlineStr">
        <is>
          <t>No</t>
        </is>
      </c>
      <c r="D15" s="16" t="n"/>
      <c r="E15" s="16" t="n"/>
    </row>
    <row r="16">
      <c r="A16" t="n">
        <v>12</v>
      </c>
      <c r="B16" s="3" t="inlineStr">
        <is>
          <t>Evidence folder for each KPI (bills, meters, payroll, manifests) indexed</t>
        </is>
      </c>
      <c r="C16" s="16" t="inlineStr">
        <is>
          <t>No</t>
        </is>
      </c>
      <c r="D16" s="16" t="n"/>
      <c r="E16" s="16" t="n"/>
    </row>
    <row r="17">
      <c r="A17" t="n">
        <v>13</v>
      </c>
      <c r="B17" s="3" t="inlineStr">
        <is>
          <t>Maker-checker review completed for each KPI</t>
        </is>
      </c>
      <c r="C17" s="16" t="inlineStr">
        <is>
          <t>No</t>
        </is>
      </c>
      <c r="D17" s="16" t="n"/>
      <c r="E17" s="16" t="n"/>
    </row>
    <row r="18">
      <c r="A18" t="n">
        <v>14</v>
      </c>
      <c r="B18" s="3" t="inlineStr">
        <is>
          <t>Estimates and assumptions listed with method</t>
        </is>
      </c>
      <c r="C18" s="16" t="inlineStr">
        <is>
          <t>No</t>
        </is>
      </c>
      <c r="D18" s="16" t="n"/>
      <c r="E18" s="16" t="n"/>
    </row>
    <row r="19">
      <c r="A19" t="n">
        <v>15</v>
      </c>
      <c r="B19" s="3" t="inlineStr">
        <is>
          <t>IT system access available for the provider’s sample testing</t>
        </is>
      </c>
      <c r="C19" s="16" t="inlineStr">
        <is>
          <t>No</t>
        </is>
      </c>
      <c r="D19" s="16" t="n"/>
      <c r="E19" s="16" t="n"/>
    </row>
    <row r="20">
      <c r="A20" t="n">
        <v>16</v>
      </c>
      <c r="B20" s="3" t="inlineStr">
        <is>
          <t>Site visit plan agreed for material sites</t>
        </is>
      </c>
      <c r="C20" s="16" t="inlineStr">
        <is>
          <t>No</t>
        </is>
      </c>
      <c r="D20" s="16" t="n"/>
      <c r="E20" s="16" t="n"/>
    </row>
    <row r="21">
      <c r="A21" t="n">
        <v>17</v>
      </c>
      <c r="B21" s="3" t="inlineStr">
        <is>
          <t>Provider independence confirmed: no consulting or non-assurance services to the group</t>
        </is>
      </c>
      <c r="C21" s="16" t="inlineStr">
        <is>
          <t>No</t>
        </is>
      </c>
      <c r="D21" s="16" t="n"/>
      <c r="E21" s="16" t="n"/>
    </row>
    <row r="22">
      <c r="A22" t="n">
        <v>18</v>
      </c>
      <c r="B22" s="3" t="inlineStr">
        <is>
          <t>Engagement letter states scope, level (reasonable or limited), standard and criteria</t>
        </is>
      </c>
      <c r="C22" s="16" t="inlineStr">
        <is>
          <t>No</t>
        </is>
      </c>
      <c r="D22" s="16" t="n"/>
      <c r="E22" s="16" t="n"/>
    </row>
    <row r="23">
      <c r="A23" t="n">
        <v>19</v>
      </c>
      <c r="B23" s="3" t="inlineStr">
        <is>
          <t>Management representation letter drafted</t>
        </is>
      </c>
      <c r="C23" s="16" t="inlineStr">
        <is>
          <t>No</t>
        </is>
      </c>
      <c r="D23" s="16" t="n"/>
      <c r="E23" s="16" t="n"/>
    </row>
    <row r="24">
      <c r="A24" t="n">
        <v>20</v>
      </c>
      <c r="B24" s="3" t="inlineStr">
        <is>
          <t>Timetable fits the annual report and board meeting dates</t>
        </is>
      </c>
      <c r="C24" s="16" t="inlineStr">
        <is>
          <t>No</t>
        </is>
      </c>
      <c r="D24" s="16" t="n"/>
      <c r="E24" s="16" t="n"/>
    </row>
    <row r="26">
      <c r="B26" s="8" t="inlineStr">
        <is>
          <t>Readiness score</t>
        </is>
      </c>
      <c r="C26" s="26">
        <f>(COUNTIF(C5:C24,"Yes")+0.5*COUNTIF(C5:C24,"Partly"))/20</f>
        <v/>
      </c>
    </row>
  </sheetData>
  <conditionalFormatting sqref="C5:C24">
    <cfRule type="cellIs" priority="1" operator="equal" dxfId="2">
      <formula>"No"</formula>
    </cfRule>
  </conditionalFormatting>
  <dataValidations count="1">
    <dataValidation sqref="C5 C6 C7 C8 C9 C10 C11 C12 C13 C14 C15 C16 C17 C18 C19 C20 C21 C22 C23 C24" showDropDown="0" showInputMessage="0" showErrorMessage="0" allowBlank="0" type="list">
      <formula1>"Yes,Partly,No"</formula1>
    </dataValidation>
  </dataValidations>
  <pageMargins left="0.75" right="0.75" top="1" bottom="1" header="0.5" footer="0.5"/>
  <pageSetup orientation="landscape" fitToHeight="0"/>
</worksheet>
</file>

<file path=xl/worksheets/sheet10.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16" customWidth="1" min="1" max="1"/>
    <col width="90" customWidth="1" min="2" max="2"/>
    <col width="34" customWidth="1" min="3" max="3"/>
  </cols>
  <sheetData>
    <row r="1">
      <c r="A1" s="5" t="inlineStr">
        <is>
          <t>A 12-month BRSR cycle</t>
        </is>
      </c>
    </row>
    <row r="2">
      <c r="A2" s="6" t="inlineStr">
        <is>
          <t>For an April to March financial year with the annual report in July to August.</t>
        </is>
      </c>
    </row>
    <row r="4" ht="34" customHeight="1">
      <c r="A4" s="12" t="inlineStr">
        <is>
          <t>When</t>
        </is>
      </c>
      <c r="B4" s="12" t="inlineStr">
        <is>
          <t>Step</t>
        </is>
      </c>
      <c r="C4" s="12" t="inlineStr">
        <is>
          <t>Who</t>
        </is>
      </c>
    </row>
    <row r="5" ht="30" customHeight="1">
      <c r="A5" s="27" t="inlineStr">
        <is>
          <t>April</t>
        </is>
      </c>
      <c r="B5" s="28" t="inlineStr">
        <is>
          <t>Freeze boundary and KPI owners for the new year; brief data owners on changes in the rules and Industry Standards</t>
        </is>
      </c>
      <c r="C5" s="28" t="inlineStr">
        <is>
          <t>Sustainability, company secretary</t>
        </is>
      </c>
    </row>
    <row r="6" ht="30" customHeight="1">
      <c r="A6" s="27" t="inlineStr">
        <is>
          <t>May</t>
        </is>
      </c>
      <c r="B6" s="28" t="inlineStr">
        <is>
          <t>Close previous-year data; reconcile to audited financials</t>
        </is>
      </c>
      <c r="C6" s="28" t="inlineStr">
        <is>
          <t>Finance, sustainability</t>
        </is>
      </c>
    </row>
    <row r="7" ht="30" customHeight="1">
      <c r="A7" s="27" t="inlineStr">
        <is>
          <t>May to June</t>
        </is>
      </c>
      <c r="B7" s="28" t="inlineStr">
        <is>
          <t>Assessment or assurance fieldwork for the previous year; respond to queries</t>
        </is>
      </c>
      <c r="C7" s="28" t="inlineStr">
        <is>
          <t>Provider, data owners</t>
        </is>
      </c>
    </row>
    <row r="8" ht="30" customHeight="1">
      <c r="A8" s="27" t="inlineStr">
        <is>
          <t>June</t>
        </is>
      </c>
      <c r="B8" s="28" t="inlineStr">
        <is>
          <t>Draft BRSR; management review; value chain data from partners (if disclosing)</t>
        </is>
      </c>
      <c r="C8" s="28" t="inlineStr">
        <is>
          <t>Sustainability, procurement</t>
        </is>
      </c>
    </row>
    <row r="9" ht="30" customHeight="1">
      <c r="A9" s="27" t="inlineStr">
        <is>
          <t>July</t>
        </is>
      </c>
      <c r="B9" s="28" t="inlineStr">
        <is>
          <t>Board approval with the annual report; assurance report signed</t>
        </is>
      </c>
      <c r="C9" s="28" t="inlineStr">
        <is>
          <t>Board, CFO, company secretary</t>
        </is>
      </c>
    </row>
    <row r="10" ht="30" customHeight="1">
      <c r="A10" s="27" t="inlineStr">
        <is>
          <t>July to August</t>
        </is>
      </c>
      <c r="B10" s="28" t="inlineStr">
        <is>
          <t>Publish the BRSR with the annual report; update website</t>
        </is>
      </c>
      <c r="C10" s="28" t="inlineStr">
        <is>
          <t>Company secretary</t>
        </is>
      </c>
    </row>
    <row r="11" ht="30" customHeight="1">
      <c r="A11" s="27" t="inlineStr">
        <is>
          <t>September</t>
        </is>
      </c>
      <c r="B11" s="28" t="inlineStr">
        <is>
          <t>Review lessons: queries, restatements, gaps; update the reporting manual</t>
        </is>
      </c>
      <c r="C11" s="28" t="inlineStr">
        <is>
          <t>Sustainability</t>
        </is>
      </c>
    </row>
    <row r="12" ht="30" customHeight="1">
      <c r="A12" s="27" t="inlineStr">
        <is>
          <t>October</t>
        </is>
      </c>
      <c r="B12" s="28" t="inlineStr">
        <is>
          <t>Half-year data check on high-risk KPIs (energy, water, waste, safety)</t>
        </is>
      </c>
      <c r="C12" s="28" t="inlineStr">
        <is>
          <t>Data owners</t>
        </is>
      </c>
    </row>
    <row r="13" ht="30" customHeight="1">
      <c r="A13" s="27" t="inlineStr">
        <is>
          <t>November</t>
        </is>
      </c>
      <c r="B13" s="28" t="inlineStr">
        <is>
          <t>Send value chain questionnaires to partners at 2% or more</t>
        </is>
      </c>
      <c r="C13" s="28" t="inlineStr">
        <is>
          <t>Procurement</t>
        </is>
      </c>
    </row>
    <row r="14" ht="30" customHeight="1">
      <c r="A14" s="27" t="inlineStr">
        <is>
          <t>December</t>
        </is>
      </c>
      <c r="B14" s="28" t="inlineStr">
        <is>
          <t>Appoint or re-confirm the assessment or assurance provider; check independence</t>
        </is>
      </c>
      <c r="C14" s="28" t="inlineStr">
        <is>
          <t>Audit committee, CFO</t>
        </is>
      </c>
    </row>
    <row r="15" ht="30" customHeight="1">
      <c r="A15" s="27" t="inlineStr">
        <is>
          <t>January</t>
        </is>
      </c>
      <c r="B15" s="28" t="inlineStr">
        <is>
          <t>Readiness review (sheet 8); plan site visits</t>
        </is>
      </c>
      <c r="C15" s="28" t="inlineStr">
        <is>
          <t>Sustainability, provider</t>
        </is>
      </c>
    </row>
    <row r="16" ht="30" customHeight="1">
      <c r="A16" s="27" t="inlineStr">
        <is>
          <t>February to March</t>
        </is>
      </c>
      <c r="B16" s="28" t="inlineStr">
        <is>
          <t>Pre-assurance walkthroughs; fix evidence gaps before year end</t>
        </is>
      </c>
      <c r="C16" s="28" t="inlineStr">
        <is>
          <t>Data owners</t>
        </is>
      </c>
    </row>
  </sheetData>
  <pageMargins left="0.75" right="0.75" top="1" bottom="1" header="0.5" footer="0.5"/>
  <pageSetup orientation="landscape"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Earth5R</dc:creator>
  <dc:title xmlns:dc="http://purl.org/dc/elements/1.1/">Earth5R BRSR Core Data Workbook</dc:title>
  <dcterms:created xmlns:dcterms="http://purl.org/dc/terms/" xmlns:xsi="http://www.w3.org/2001/XMLSchema-instance" xsi:type="dcterms:W3CDTF">2026-09-26T12:31:09Z</dcterms:created>
  <dcterms:modified xmlns:dcterms="http://purl.org/dc/terms/" xmlns:xsi="http://www.w3.org/2001/XMLSchema-instance" xsi:type="dcterms:W3CDTF">2026-09-26T12:31:09Z</dcterms:modified>
</cp:coreProperties>
</file>