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1 Scope 1 and 2" sheetId="2" state="visible" r:id="rId2"/>
    <sheet xmlns:r="http://schemas.openxmlformats.org/officeDocument/2006/relationships" name="2 Scope 3 screen" sheetId="3" state="visible" r:id="rId3"/>
    <sheet xmlns:r="http://schemas.openxmlformats.org/officeDocument/2006/relationships" name="3 SBTi check" sheetId="4" state="visible" r:id="rId4"/>
    <sheet xmlns:r="http://schemas.openxmlformats.org/officeDocument/2006/relationships" name="4 Pathway" sheetId="5" state="visible" r:id="rId5"/>
    <sheet xmlns:r="http://schemas.openxmlformats.org/officeDocument/2006/relationships" name="5 Levers" sheetId="6" state="visible" r:id="rId6"/>
    <sheet xmlns:r="http://schemas.openxmlformats.org/officeDocument/2006/relationships" name="6 Carbon pric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###"/>
    <numFmt numFmtId="165" formatCode="#,##0.0"/>
    <numFmt numFmtId="166" formatCode="0.0%"/>
    <numFmt numFmtId="167" formatCode="#,##0;[Red]-#,##0"/>
  </numFmts>
  <fonts count="9">
    <font>
      <name val="Calibri"/>
      <family val="2"/>
      <color theme="1"/>
      <sz val="11"/>
      <scheme val="minor"/>
    </font>
    <font>
      <b val="1"/>
      <color rgb="0024552C"/>
      <sz val="16"/>
    </font>
    <font>
      <color rgb="000563C1"/>
      <u val="single"/>
    </font>
    <font>
      <b val="1"/>
      <color rgb="0024552C"/>
    </font>
    <font>
      <b val="1"/>
      <color rgb="0024552C"/>
      <sz val="14"/>
    </font>
    <font>
      <i val="1"/>
      <color rgb="00666666"/>
    </font>
    <font>
      <b val="1"/>
      <color rgb="00FFFFFF"/>
    </font>
    <font>
      <b val="1"/>
    </font>
    <font>
      <color rgb="00666666"/>
    </font>
  </fonts>
  <fills count="5">
    <fill>
      <patternFill/>
    </fill>
    <fill>
      <patternFill patternType="gray125"/>
    </fill>
    <fill>
      <patternFill patternType="solid">
        <fgColor rgb="0024552C"/>
      </patternFill>
    </fill>
    <fill>
      <patternFill patternType="solid">
        <fgColor rgb="00FFF8DC"/>
      </patternFill>
    </fill>
    <fill>
      <patternFill patternType="solid">
        <fgColor rgb="00E9F2EA"/>
      </patternFill>
    </fill>
  </fills>
  <borders count="2">
    <border>
      <left/>
      <right/>
      <top/>
      <bottom/>
      <diagonal/>
    </border>
    <border>
      <left style="thin">
        <color rgb="00C8D6CA"/>
      </left>
      <right style="thin">
        <color rgb="00C8D6CA"/>
      </right>
      <top style="thin">
        <color rgb="00C8D6CA"/>
      </top>
      <bottom style="thin">
        <color rgb="00C8D6CA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165" fontId="0" fillId="4" borderId="1" pivotButton="0" quotePrefix="0" xfId="0"/>
    <xf numFmtId="0" fontId="7" fillId="0" borderId="0" pivotButton="0" quotePrefix="0" xfId="0"/>
    <xf numFmtId="3" fontId="0" fillId="4" borderId="1" pivotButton="0" quotePrefix="0" xfId="0"/>
    <xf numFmtId="3" fontId="0" fillId="3" borderId="1" pivotButton="0" quotePrefix="0" xfId="0"/>
    <xf numFmtId="2" fontId="0" fillId="4" borderId="1" pivotButton="0" quotePrefix="0" xfId="0"/>
    <xf numFmtId="0" fontId="8" fillId="0" borderId="0" applyAlignment="1" pivotButton="0" quotePrefix="0" xfId="0">
      <alignment vertical="top" wrapText="1"/>
    </xf>
    <xf numFmtId="0" fontId="0" fillId="0" borderId="1" pivotButton="0" quotePrefix="0" xfId="0"/>
    <xf numFmtId="166" fontId="0" fillId="4" borderId="1" pivotButton="0" quotePrefix="0" xfId="0"/>
    <xf numFmtId="0" fontId="0" fillId="4" borderId="1" pivotButton="0" quotePrefix="0" xfId="0"/>
    <xf numFmtId="9" fontId="0" fillId="3" borderId="1" pivotButton="0" quotePrefix="0" xfId="0"/>
    <xf numFmtId="167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rth5r.org/guides/net-zero-scope-3-guid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Earth5R Net Zero and Scope 3 Workbook</t>
        </is>
      </c>
    </row>
    <row r="2">
      <c r="A2" t="inlineStr">
        <is>
          <t>Free to use and adapt, with credit: Net Zero and Scope 3 Guide, Earth5R Guides No. 09</t>
        </is>
      </c>
    </row>
    <row r="3">
      <c r="A3" s="2" t="inlineStr">
        <is>
          <t>https://earth5r.org/guides/net-zero-scope-3-guide/</t>
        </is>
      </c>
    </row>
    <row r="4">
      <c r="A4" s="3" t="inlineStr"/>
    </row>
    <row r="5">
      <c r="A5" s="3" t="inlineStr">
        <is>
          <t>Yellow cells are inputs; green cells calculate. Example figures are illustrative, for a mid-sized Indian manufacturer: overwrite them with your own.</t>
        </is>
      </c>
    </row>
    <row r="6">
      <c r="A6" s="3" t="inlineStr"/>
    </row>
    <row r="7">
      <c r="A7" s="4" t="inlineStr">
        <is>
          <t>Sheets</t>
        </is>
      </c>
    </row>
    <row r="8">
      <c r="A8" s="3" t="inlineStr">
        <is>
          <t>1 Scope 1 and 2: fuel and electricity with editable emission factors, including the CEA grid factor</t>
        </is>
      </c>
    </row>
    <row r="9">
      <c r="A9" s="3" t="inlineStr">
        <is>
          <t>2 Scope 3 screen: all 15 GHG Protocol categories, estimated tonnes, share, relevance and data method</t>
        </is>
      </c>
    </row>
    <row r="10">
      <c r="A10" s="3" t="inlineStr">
        <is>
          <t>3 SBTi check: the 40% Scope 3 trigger and 67% near-term coverage under Criteria V1.3.1</t>
        </is>
      </c>
    </row>
    <row r="11">
      <c r="A11" s="3" t="inlineStr">
        <is>
          <t>4 Pathway: a straight-line target from a base year, compared with actual emissions</t>
        </is>
      </c>
    </row>
    <row r="12">
      <c r="A12" s="3" t="inlineStr">
        <is>
          <t>5 Levers: abatement options with cost per tonne, sorted into a simple marginal abatement cost table</t>
        </is>
      </c>
    </row>
    <row r="13">
      <c r="A13" s="3" t="inlineStr">
        <is>
          <t>6 Carbon price: what an internal carbon price adds to a project decision</t>
        </is>
      </c>
    </row>
    <row r="14">
      <c r="A14" s="3" t="inlineStr"/>
    </row>
    <row r="15">
      <c r="A15" s="4" t="inlineStr">
        <is>
          <t>Key rules</t>
        </is>
      </c>
    </row>
    <row r="16">
      <c r="A16" s="3" t="inlineStr">
        <is>
          <t>GHG Protocol Corporate and Scope 3 Standards stay in effect; a consolidated GHG Protocol and ISO 14064-1 standard is expected for consultation in Q2 2027.</t>
        </is>
      </c>
    </row>
    <row r="17">
      <c r="A17" s="3" t="inlineStr">
        <is>
          <t>SBTi Corporate Net-Zero Standard V1.3.1: include Scope 3 in near-term targets if it is 40% or more of total emissions; near-term Scope 3 targets cover at least 67%. V2.0 (June 2026) becomes mandatory after 31 January 2028.</t>
        </is>
      </c>
    </row>
    <row r="18">
      <c r="A18" s="3" t="inlineStr">
        <is>
          <t>SEBI BRSR: Scope 1 and 2 are essential indicators and part of BRSR Core; Scope 3 is a voluntary leadership indicator.</t>
        </is>
      </c>
    </row>
    <row r="19">
      <c r="A19" s="3" t="inlineStr">
        <is>
          <t>CEA CO2 Baseline Database V21.0: weighted average grid emission factor 0.710 tCO2/MWh for FY2024-25.</t>
        </is>
      </c>
    </row>
    <row r="20">
      <c r="A20" s="3" t="inlineStr"/>
    </row>
    <row r="21">
      <c r="A21" s="3" t="inlineStr">
        <is>
          <t>Emission factors in sheet 1 are illustrative defaults. Use factors from the IPCC, the India GHG Program, CEA or your suppliers, and record the source. Not assurance or legal advice.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8" customWidth="1" min="2" max="2"/>
    <col width="16" customWidth="1" min="3" max="3"/>
    <col width="12" customWidth="1" min="4" max="4"/>
    <col width="20" customWidth="1" min="5" max="5"/>
    <col width="40" customWidth="1" min="6" max="6"/>
    <col width="14" customWidth="1" min="7" max="7"/>
  </cols>
  <sheetData>
    <row r="1">
      <c r="A1" s="5" t="inlineStr">
        <is>
          <t>Scope 1 and 2 inventory</t>
        </is>
      </c>
    </row>
    <row r="2">
      <c r="A2" s="6" t="inlineStr">
        <is>
          <t>Activity data × emission factor = tCO2e. Record each factor’s source.</t>
        </is>
      </c>
    </row>
    <row r="4" ht="36" customHeight="1">
      <c r="A4" s="7" t="inlineStr">
        <is>
          <t>Source</t>
        </is>
      </c>
      <c r="B4" s="7" t="inlineStr">
        <is>
          <t>Scope</t>
        </is>
      </c>
      <c r="C4" s="7" t="inlineStr">
        <is>
          <t>Activity</t>
        </is>
      </c>
      <c r="D4" s="7" t="inlineStr">
        <is>
          <t>Unit</t>
        </is>
      </c>
      <c r="E4" s="7" t="inlineStr">
        <is>
          <t>Emission factor (kg CO2e per unit)</t>
        </is>
      </c>
      <c r="F4" s="7" t="inlineStr">
        <is>
          <t>Factor source</t>
        </is>
      </c>
      <c r="G4" s="7" t="inlineStr">
        <is>
          <t>tCO2e</t>
        </is>
      </c>
    </row>
    <row r="5">
      <c r="A5" s="8" t="inlineStr">
        <is>
          <t>Diesel (generators, forklifts)</t>
        </is>
      </c>
      <c r="B5" s="8" t="n">
        <v>1</v>
      </c>
      <c r="C5" s="9" t="n">
        <v>250000</v>
      </c>
      <c r="D5" s="8" t="inlineStr">
        <is>
          <t>litre</t>
        </is>
      </c>
      <c r="E5" s="9" t="n">
        <v>2.68</v>
      </c>
      <c r="F5" s="8" t="inlineStr">
        <is>
          <t>Illustrative; replace with IPCC or India GHG Program factor</t>
        </is>
      </c>
      <c r="G5" s="10">
        <f>IF(OR(C5="",E5=""),"",C5*E5/1000)</f>
        <v/>
      </c>
    </row>
    <row r="6">
      <c r="A6" s="8" t="inlineStr">
        <is>
          <t>LPG (canteen, process)</t>
        </is>
      </c>
      <c r="B6" s="8" t="n">
        <v>1</v>
      </c>
      <c r="C6" s="9" t="n">
        <v>40000</v>
      </c>
      <c r="D6" s="8" t="inlineStr">
        <is>
          <t>kg</t>
        </is>
      </c>
      <c r="E6" s="9" t="n">
        <v>2.98</v>
      </c>
      <c r="F6" s="8" t="inlineStr">
        <is>
          <t>Illustrative</t>
        </is>
      </c>
      <c r="G6" s="10">
        <f>IF(OR(C6="",E6=""),"",C6*E6/1000)</f>
        <v/>
      </c>
    </row>
    <row r="7">
      <c r="A7" s="8" t="inlineStr">
        <is>
          <t>Natural gas (boiler)</t>
        </is>
      </c>
      <c r="B7" s="8" t="n">
        <v>1</v>
      </c>
      <c r="C7" s="9" t="n">
        <v>600000</v>
      </c>
      <c r="D7" s="8" t="inlineStr">
        <is>
          <t>scm</t>
        </is>
      </c>
      <c r="E7" s="9" t="n">
        <v>2</v>
      </c>
      <c r="F7" s="8" t="inlineStr">
        <is>
          <t>Illustrative</t>
        </is>
      </c>
      <c r="G7" s="10">
        <f>IF(OR(C7="",E7=""),"",C7*E7/1000)</f>
        <v/>
      </c>
    </row>
    <row r="8">
      <c r="A8" s="8" t="inlineStr">
        <is>
          <t>Petrol (company vehicles)</t>
        </is>
      </c>
      <c r="B8" s="8" t="n">
        <v>1</v>
      </c>
      <c r="C8" s="9" t="n">
        <v>30000</v>
      </c>
      <c r="D8" s="8" t="inlineStr">
        <is>
          <t>litre</t>
        </is>
      </c>
      <c r="E8" s="9" t="n">
        <v>2.31</v>
      </c>
      <c r="F8" s="8" t="inlineStr">
        <is>
          <t>Illustrative</t>
        </is>
      </c>
      <c r="G8" s="10">
        <f>IF(OR(C8="",E8=""),"",C8*E8/1000)</f>
        <v/>
      </c>
    </row>
    <row r="9">
      <c r="A9" s="8" t="inlineStr">
        <is>
          <t>Refrigerant top-up (R-410A)</t>
        </is>
      </c>
      <c r="B9" s="8" t="n">
        <v>1</v>
      </c>
      <c r="C9" s="9" t="n">
        <v>50</v>
      </c>
      <c r="D9" s="8" t="inlineStr">
        <is>
          <t>kg</t>
        </is>
      </c>
      <c r="E9" s="9" t="n">
        <v>2088</v>
      </c>
      <c r="F9" s="8" t="inlineStr">
        <is>
          <t>IPCC AR5 GWP for R-410A</t>
        </is>
      </c>
      <c r="G9" s="10">
        <f>IF(OR(C9="",E9=""),"",C9*E9/1000)</f>
        <v/>
      </c>
    </row>
    <row r="10">
      <c r="A10" s="8" t="inlineStr">
        <is>
          <t>Grid electricity</t>
        </is>
      </c>
      <c r="B10" s="8" t="n">
        <v>2</v>
      </c>
      <c r="C10" s="9" t="n">
        <v>12000000</v>
      </c>
      <c r="D10" s="8" t="inlineStr">
        <is>
          <t>kWh</t>
        </is>
      </c>
      <c r="E10" s="9" t="n">
        <v>0.71</v>
      </c>
      <c r="F10" s="8" t="inlineStr">
        <is>
          <t>CEA V21.0, FY2024-25 weighted average</t>
        </is>
      </c>
      <c r="G10" s="10">
        <f>IF(OR(C10="",E10=""),"",C10*E10/1000)</f>
        <v/>
      </c>
    </row>
    <row r="11">
      <c r="A11" s="8" t="inlineStr">
        <is>
          <t>Renewable electricity (PPA, own solar)</t>
        </is>
      </c>
      <c r="B11" s="8" t="n">
        <v>2</v>
      </c>
      <c r="C11" s="9" t="n">
        <v>4000000</v>
      </c>
      <c r="D11" s="8" t="inlineStr">
        <is>
          <t>kWh</t>
        </is>
      </c>
      <c r="E11" s="9" t="n">
        <v>0</v>
      </c>
      <c r="F11" s="8" t="inlineStr">
        <is>
          <t>Zero for market-based if contract meets quality criteria</t>
        </is>
      </c>
      <c r="G11" s="10">
        <f>IF(OR(C11="",E11=""),"",C11*E11/1000)</f>
        <v/>
      </c>
    </row>
    <row r="12">
      <c r="A12" s="8" t="n"/>
      <c r="B12" s="8" t="n"/>
      <c r="C12" s="9" t="n"/>
      <c r="D12" s="8" t="n"/>
      <c r="E12" s="9" t="n"/>
      <c r="F12" s="8" t="n"/>
      <c r="G12" s="10">
        <f>IF(OR(C12="",E12=""),"",C12*E12/1000)</f>
        <v/>
      </c>
    </row>
    <row r="13">
      <c r="A13" s="8" t="n"/>
      <c r="B13" s="8" t="n"/>
      <c r="C13" s="9" t="n"/>
      <c r="D13" s="8" t="n"/>
      <c r="E13" s="9" t="n"/>
      <c r="F13" s="8" t="n"/>
      <c r="G13" s="10">
        <f>IF(OR(C13="",E13=""),"",C13*E13/1000)</f>
        <v/>
      </c>
    </row>
    <row r="14">
      <c r="A14" s="8" t="n"/>
      <c r="B14" s="8" t="n"/>
      <c r="C14" s="9" t="n"/>
      <c r="D14" s="8" t="n"/>
      <c r="E14" s="9" t="n"/>
      <c r="F14" s="8" t="n"/>
      <c r="G14" s="10">
        <f>IF(OR(C14="",E14=""),"",C14*E14/1000)</f>
        <v/>
      </c>
    </row>
    <row r="15">
      <c r="A15" s="8" t="n"/>
      <c r="B15" s="8" t="n"/>
      <c r="C15" s="9" t="n"/>
      <c r="D15" s="8" t="n"/>
      <c r="E15" s="9" t="n"/>
      <c r="F15" s="8" t="n"/>
      <c r="G15" s="10">
        <f>IF(OR(C15="",E15=""),"",C15*E15/1000)</f>
        <v/>
      </c>
    </row>
    <row r="16">
      <c r="A16" s="8" t="n"/>
      <c r="B16" s="8" t="n"/>
      <c r="C16" s="9" t="n"/>
      <c r="D16" s="8" t="n"/>
      <c r="E16" s="9" t="n"/>
      <c r="F16" s="8" t="n"/>
      <c r="G16" s="10">
        <f>IF(OR(C16="",E16=""),"",C16*E16/1000)</f>
        <v/>
      </c>
    </row>
    <row r="17">
      <c r="A17" s="8" t="n"/>
      <c r="B17" s="8" t="n"/>
      <c r="C17" s="9" t="n"/>
      <c r="D17" s="8" t="n"/>
      <c r="E17" s="9" t="n"/>
      <c r="F17" s="8" t="n"/>
      <c r="G17" s="10">
        <f>IF(OR(C17="",E17=""),"",C17*E17/1000)</f>
        <v/>
      </c>
    </row>
    <row r="18">
      <c r="A18" s="8" t="n"/>
      <c r="B18" s="8" t="n"/>
      <c r="C18" s="9" t="n"/>
      <c r="D18" s="8" t="n"/>
      <c r="E18" s="9" t="n"/>
      <c r="F18" s="8" t="n"/>
      <c r="G18" s="10">
        <f>IF(OR(C18="",E18=""),"",C18*E18/1000)</f>
        <v/>
      </c>
    </row>
    <row r="19">
      <c r="A19" s="8" t="n"/>
      <c r="B19" s="8" t="n"/>
      <c r="C19" s="9" t="n"/>
      <c r="D19" s="8" t="n"/>
      <c r="E19" s="9" t="n"/>
      <c r="F19" s="8" t="n"/>
      <c r="G19" s="10">
        <f>IF(OR(C19="",E19=""),"",C19*E19/1000)</f>
        <v/>
      </c>
    </row>
    <row r="20">
      <c r="A20" s="8" t="n"/>
      <c r="B20" s="8" t="n"/>
      <c r="C20" s="9" t="n"/>
      <c r="D20" s="8" t="n"/>
      <c r="E20" s="9" t="n"/>
      <c r="F20" s="8" t="n"/>
      <c r="G20" s="10">
        <f>IF(OR(C20="",E20=""),"",C20*E20/1000)</f>
        <v/>
      </c>
    </row>
    <row r="21">
      <c r="A21" s="8" t="n"/>
      <c r="B21" s="8" t="n"/>
      <c r="C21" s="9" t="n"/>
      <c r="D21" s="8" t="n"/>
      <c r="E21" s="9" t="n"/>
      <c r="F21" s="8" t="n"/>
      <c r="G21" s="10">
        <f>IF(OR(C21="",E21=""),"",C21*E21/1000)</f>
        <v/>
      </c>
    </row>
    <row r="22">
      <c r="A22" s="8" t="n"/>
      <c r="B22" s="8" t="n"/>
      <c r="C22" s="9" t="n"/>
      <c r="D22" s="8" t="n"/>
      <c r="E22" s="9" t="n"/>
      <c r="F22" s="8" t="n"/>
      <c r="G22" s="10">
        <f>IF(OR(C22="",E22=""),"",C22*E22/1000)</f>
        <v/>
      </c>
    </row>
    <row r="23">
      <c r="A23" s="8" t="n"/>
      <c r="B23" s="8" t="n"/>
      <c r="C23" s="9" t="n"/>
      <c r="D23" s="8" t="n"/>
      <c r="E23" s="9" t="n"/>
      <c r="F23" s="8" t="n"/>
      <c r="G23" s="10">
        <f>IF(OR(C23="",E23=""),"",C23*E23/1000)</f>
        <v/>
      </c>
    </row>
    <row r="24">
      <c r="A24" s="8" t="n"/>
      <c r="B24" s="8" t="n"/>
      <c r="C24" s="9" t="n"/>
      <c r="D24" s="8" t="n"/>
      <c r="E24" s="9" t="n"/>
      <c r="F24" s="8" t="n"/>
      <c r="G24" s="10">
        <f>IF(OR(C24="",E24=""),"",C24*E24/1000)</f>
        <v/>
      </c>
    </row>
    <row r="26">
      <c r="A26" s="11" t="inlineStr">
        <is>
          <t>Scope 1 total (tCO2e)</t>
        </is>
      </c>
      <c r="G26" s="12">
        <f>SUMIFS(G5:G24,B5:B24,1)</f>
        <v/>
      </c>
    </row>
    <row r="27">
      <c r="A27" s="11" t="inlineStr">
        <is>
          <t>Scope 2 total, market-based (tCO2e)</t>
        </is>
      </c>
      <c r="G27" s="12">
        <f>SUMIFS(G5:G24,B5:B24,2)</f>
        <v/>
      </c>
    </row>
    <row r="28">
      <c r="A28" s="11" t="inlineStr">
        <is>
          <t>Scope 2 location-based (all electricity at grid factor)</t>
        </is>
      </c>
      <c r="G28" s="12">
        <f>SUMIFS(C5:C24,B5:B24,2,D5:D24,"kWh")*0.710/1000</f>
        <v/>
      </c>
    </row>
    <row r="30">
      <c r="A30" t="inlineStr">
        <is>
          <t>Revenue (₹ crore)</t>
        </is>
      </c>
      <c r="C30" s="13" t="n">
        <v>1200</v>
      </c>
    </row>
    <row r="31">
      <c r="A31" t="inlineStr">
        <is>
          <t>Scope 1 and 2 intensity (tCO2e per ₹ crore revenue)</t>
        </is>
      </c>
      <c r="C31" s="14">
        <f>(G26+G27)/C30</f>
        <v/>
      </c>
    </row>
    <row r="33" ht="30" customHeight="1">
      <c r="A33" s="15" t="inlineStr">
        <is>
          <t>BRSR Core reports Scope 1 and 2 intensity per rupee of turnover adjusted for purchasing power parity; this sheet shows a simple per-crore intensity for internal tracking.</t>
        </is>
      </c>
    </row>
    <row r="34"/>
  </sheetData>
  <mergeCells count="1">
    <mergeCell ref="A33:G3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5" customWidth="1" min="1" max="1"/>
    <col width="40" customWidth="1" min="2" max="2"/>
    <col width="12" customWidth="1" min="3" max="3"/>
    <col width="16" customWidth="1" min="4" max="4"/>
    <col width="14" customWidth="1" min="5" max="5"/>
    <col width="18" customWidth="1" min="6" max="6"/>
    <col width="26" customWidth="1" min="7" max="7"/>
    <col width="44" customWidth="1" min="8" max="8"/>
  </cols>
  <sheetData>
    <row r="1">
      <c r="A1" s="5" t="inlineStr">
        <is>
          <t>Scope 3 screening: all 15 categories</t>
        </is>
      </c>
    </row>
    <row r="2">
      <c r="A2" s="6" t="inlineStr">
        <is>
          <t>Estimate every category, even roughly, then decide which to measure better. Spend-based first, supplier-specific later.</t>
        </is>
      </c>
    </row>
    <row r="4" ht="36" customHeight="1">
      <c r="A4" s="7" t="inlineStr">
        <is>
          <t>#</t>
        </is>
      </c>
      <c r="B4" s="7" t="inlineStr">
        <is>
          <t>Category</t>
        </is>
      </c>
      <c r="C4" s="7" t="inlineStr">
        <is>
          <t>Relevant? (Y/N)</t>
        </is>
      </c>
      <c r="D4" s="7" t="inlineStr">
        <is>
          <t>Estimated tCO2e</t>
        </is>
      </c>
      <c r="E4" s="7" t="inlineStr">
        <is>
          <t>Share of Scope 3</t>
        </is>
      </c>
      <c r="F4" s="7" t="inlineStr">
        <is>
          <t>Cumulative share (largest first)</t>
        </is>
      </c>
      <c r="G4" s="7" t="inlineStr">
        <is>
          <t>Data method</t>
        </is>
      </c>
      <c r="H4" s="7" t="inlineStr">
        <is>
          <t>Notes and data source</t>
        </is>
      </c>
    </row>
    <row r="5">
      <c r="A5" s="16" t="n">
        <v>1</v>
      </c>
      <c r="B5" s="16" t="inlineStr">
        <is>
          <t>Purchased goods and services</t>
        </is>
      </c>
      <c r="C5" s="8" t="inlineStr">
        <is>
          <t>Y</t>
        </is>
      </c>
      <c r="D5" s="13" t="n">
        <v>180000</v>
      </c>
      <c r="E5" s="17">
        <f>IF(D5="","",D5/$D$20)</f>
        <v/>
      </c>
      <c r="F5" s="17">
        <f>IF(OR(D5="",D5=0),"",SUMIF($D$5:$D$19,"&gt;="&amp;D5)/$D$20)</f>
        <v/>
      </c>
      <c r="G5" s="8" t="inlineStr">
        <is>
          <t>Spend-based, then supplier-specific for top suppliers</t>
        </is>
      </c>
      <c r="H5" s="8" t="n"/>
    </row>
    <row r="6">
      <c r="A6" s="16" t="n">
        <v>2</v>
      </c>
      <c r="B6" s="16" t="inlineStr">
        <is>
          <t>Capital goods</t>
        </is>
      </c>
      <c r="C6" s="8" t="inlineStr">
        <is>
          <t>Y</t>
        </is>
      </c>
      <c r="D6" s="13" t="n">
        <v>15000</v>
      </c>
      <c r="E6" s="17">
        <f>IF(D6="","",D6/$D$20)</f>
        <v/>
      </c>
      <c r="F6" s="17">
        <f>IF(OR(D6="",D6=0),"",SUMIF($D$5:$D$19,"&gt;="&amp;D6)/$D$20)</f>
        <v/>
      </c>
      <c r="G6" s="8" t="inlineStr">
        <is>
          <t>Spend-based</t>
        </is>
      </c>
      <c r="H6" s="8" t="n"/>
    </row>
    <row r="7">
      <c r="A7" s="16" t="n">
        <v>3</v>
      </c>
      <c r="B7" s="16" t="inlineStr">
        <is>
          <t>Fuel- and energy-related activities</t>
        </is>
      </c>
      <c r="C7" s="8" t="inlineStr">
        <is>
          <t>Y</t>
        </is>
      </c>
      <c r="D7" s="13" t="n">
        <v>3500</v>
      </c>
      <c r="E7" s="17">
        <f>IF(D7="","",D7/$D$20)</f>
        <v/>
      </c>
      <c r="F7" s="17">
        <f>IF(OR(D7="",D7=0),"",SUMIF($D$5:$D$19,"&gt;="&amp;D7)/$D$20)</f>
        <v/>
      </c>
      <c r="G7" s="8" t="inlineStr">
        <is>
          <t>Average-data (upstream fuel, T&amp;D losses)</t>
        </is>
      </c>
      <c r="H7" s="8" t="n"/>
    </row>
    <row r="8">
      <c r="A8" s="16" t="n">
        <v>4</v>
      </c>
      <c r="B8" s="16" t="inlineStr">
        <is>
          <t>Upstream transportation and distribution</t>
        </is>
      </c>
      <c r="C8" s="8" t="inlineStr">
        <is>
          <t>Y</t>
        </is>
      </c>
      <c r="D8" s="13" t="n">
        <v>12000</v>
      </c>
      <c r="E8" s="17">
        <f>IF(D8="","",D8/$D$20)</f>
        <v/>
      </c>
      <c r="F8" s="17">
        <f>IF(OR(D8="",D8=0),"",SUMIF($D$5:$D$19,"&gt;="&amp;D8)/$D$20)</f>
        <v/>
      </c>
      <c r="G8" s="8" t="inlineStr">
        <is>
          <t>Distance-based</t>
        </is>
      </c>
      <c r="H8" s="8" t="n"/>
    </row>
    <row r="9">
      <c r="A9" s="16" t="n">
        <v>5</v>
      </c>
      <c r="B9" s="16" t="inlineStr">
        <is>
          <t>Waste generated in operations</t>
        </is>
      </c>
      <c r="C9" s="8" t="inlineStr">
        <is>
          <t>Y</t>
        </is>
      </c>
      <c r="D9" s="13" t="n">
        <v>800</v>
      </c>
      <c r="E9" s="17">
        <f>IF(D9="","",D9/$D$20)</f>
        <v/>
      </c>
      <c r="F9" s="17">
        <f>IF(OR(D9="",D9=0),"",SUMIF($D$5:$D$19,"&gt;="&amp;D9)/$D$20)</f>
        <v/>
      </c>
      <c r="G9" s="8" t="inlineStr">
        <is>
          <t>Waste-type-specific</t>
        </is>
      </c>
      <c r="H9" s="8" t="n"/>
    </row>
    <row r="10">
      <c r="A10" s="16" t="n">
        <v>6</v>
      </c>
      <c r="B10" s="16" t="inlineStr">
        <is>
          <t>Business travel</t>
        </is>
      </c>
      <c r="C10" s="8" t="inlineStr">
        <is>
          <t>Y</t>
        </is>
      </c>
      <c r="D10" s="13" t="n">
        <v>600</v>
      </c>
      <c r="E10" s="17">
        <f>IF(D10="","",D10/$D$20)</f>
        <v/>
      </c>
      <c r="F10" s="17">
        <f>IF(OR(D10="",D10=0),"",SUMIF($D$5:$D$19,"&gt;="&amp;D10)/$D$20)</f>
        <v/>
      </c>
      <c r="G10" s="8" t="inlineStr">
        <is>
          <t>Distance-based from travel desk</t>
        </is>
      </c>
      <c r="H10" s="8" t="n"/>
    </row>
    <row r="11">
      <c r="A11" s="16" t="n">
        <v>7</v>
      </c>
      <c r="B11" s="16" t="inlineStr">
        <is>
          <t>Employee commuting</t>
        </is>
      </c>
      <c r="C11" s="8" t="inlineStr">
        <is>
          <t>Y</t>
        </is>
      </c>
      <c r="D11" s="13" t="n">
        <v>1500</v>
      </c>
      <c r="E11" s="17">
        <f>IF(D11="","",D11/$D$20)</f>
        <v/>
      </c>
      <c r="F11" s="17">
        <f>IF(OR(D11="",D11=0),"",SUMIF($D$5:$D$19,"&gt;="&amp;D11)/$D$20)</f>
        <v/>
      </c>
      <c r="G11" s="8" t="inlineStr">
        <is>
          <t>Survey plus average data</t>
        </is>
      </c>
      <c r="H11" s="8" t="n"/>
    </row>
    <row r="12">
      <c r="A12" s="16" t="n">
        <v>8</v>
      </c>
      <c r="B12" s="16" t="inlineStr">
        <is>
          <t>Upstream leased assets</t>
        </is>
      </c>
      <c r="C12" s="8" t="inlineStr">
        <is>
          <t>N</t>
        </is>
      </c>
      <c r="D12" s="13" t="n">
        <v>0</v>
      </c>
      <c r="E12" s="17">
        <f>IF(D12="","",D12/$D$20)</f>
        <v/>
      </c>
      <c r="F12" s="17">
        <f>IF(OR(D12="",D12=0),"",SUMIF($D$5:$D$19,"&gt;="&amp;D12)/$D$20)</f>
        <v/>
      </c>
      <c r="G12" s="8" t="inlineStr">
        <is>
          <t>Included in Scope 1 and 2</t>
        </is>
      </c>
      <c r="H12" s="8" t="n"/>
    </row>
    <row r="13">
      <c r="A13" s="16" t="n">
        <v>9</v>
      </c>
      <c r="B13" s="16" t="inlineStr">
        <is>
          <t>Downstream transportation and distribution</t>
        </is>
      </c>
      <c r="C13" s="8" t="inlineStr">
        <is>
          <t>Y</t>
        </is>
      </c>
      <c r="D13" s="13" t="n">
        <v>9000</v>
      </c>
      <c r="E13" s="17">
        <f>IF(D13="","",D13/$D$20)</f>
        <v/>
      </c>
      <c r="F13" s="17">
        <f>IF(OR(D13="",D13=0),"",SUMIF($D$5:$D$19,"&gt;="&amp;D13)/$D$20)</f>
        <v/>
      </c>
      <c r="G13" s="8" t="inlineStr">
        <is>
          <t>Distance-based</t>
        </is>
      </c>
      <c r="H13" s="8" t="n"/>
    </row>
    <row r="14">
      <c r="A14" s="16" t="n">
        <v>10</v>
      </c>
      <c r="B14" s="16" t="inlineStr">
        <is>
          <t>Processing of sold products</t>
        </is>
      </c>
      <c r="C14" s="8" t="inlineStr">
        <is>
          <t>N</t>
        </is>
      </c>
      <c r="D14" s="13" t="n">
        <v>0</v>
      </c>
      <c r="E14" s="17">
        <f>IF(D14="","",D14/$D$20)</f>
        <v/>
      </c>
      <c r="F14" s="17">
        <f>IF(OR(D14="",D14=0),"",SUMIF($D$5:$D$19,"&gt;="&amp;D14)/$D$20)</f>
        <v/>
      </c>
      <c r="G14" s="8" t="inlineStr">
        <is>
          <t>Not applicable: finished goods</t>
        </is>
      </c>
      <c r="H14" s="8" t="n"/>
    </row>
    <row r="15">
      <c r="A15" s="16" t="n">
        <v>11</v>
      </c>
      <c r="B15" s="16" t="inlineStr">
        <is>
          <t>Use of sold products</t>
        </is>
      </c>
      <c r="C15" s="8" t="inlineStr">
        <is>
          <t>Y</t>
        </is>
      </c>
      <c r="D15" s="13" t="n">
        <v>60000</v>
      </c>
      <c r="E15" s="17">
        <f>IF(D15="","",D15/$D$20)</f>
        <v/>
      </c>
      <c r="F15" s="17">
        <f>IF(OR(D15="",D15=0),"",SUMIF($D$5:$D$19,"&gt;="&amp;D15)/$D$20)</f>
        <v/>
      </c>
      <c r="G15" s="8" t="inlineStr">
        <is>
          <t>Product energy use × lifetime</t>
        </is>
      </c>
      <c r="H15" s="8" t="n"/>
    </row>
    <row r="16">
      <c r="A16" s="16" t="n">
        <v>12</v>
      </c>
      <c r="B16" s="16" t="inlineStr">
        <is>
          <t>End-of-life treatment of sold products</t>
        </is>
      </c>
      <c r="C16" s="8" t="inlineStr">
        <is>
          <t>Y</t>
        </is>
      </c>
      <c r="D16" s="13" t="n">
        <v>4000</v>
      </c>
      <c r="E16" s="17">
        <f>IF(D16="","",D16/$D$20)</f>
        <v/>
      </c>
      <c r="F16" s="17">
        <f>IF(OR(D16="",D16=0),"",SUMIF($D$5:$D$19,"&gt;="&amp;D16)/$D$20)</f>
        <v/>
      </c>
      <c r="G16" s="8" t="inlineStr">
        <is>
          <t>Average-data by material</t>
        </is>
      </c>
      <c r="H16" s="8" t="n"/>
    </row>
    <row r="17">
      <c r="A17" s="16" t="n">
        <v>13</v>
      </c>
      <c r="B17" s="16" t="inlineStr">
        <is>
          <t>Downstream leased assets</t>
        </is>
      </c>
      <c r="C17" s="8" t="inlineStr">
        <is>
          <t>N</t>
        </is>
      </c>
      <c r="D17" s="13" t="n">
        <v>0</v>
      </c>
      <c r="E17" s="17">
        <f>IF(D17="","",D17/$D$20)</f>
        <v/>
      </c>
      <c r="F17" s="17">
        <f>IF(OR(D17="",D17=0),"",SUMIF($D$5:$D$19,"&gt;="&amp;D17)/$D$20)</f>
        <v/>
      </c>
      <c r="G17" s="8" t="inlineStr"/>
      <c r="H17" s="8" t="n"/>
    </row>
    <row r="18">
      <c r="A18" s="16" t="n">
        <v>14</v>
      </c>
      <c r="B18" s="16" t="inlineStr">
        <is>
          <t>Franchises</t>
        </is>
      </c>
      <c r="C18" s="8" t="inlineStr">
        <is>
          <t>N</t>
        </is>
      </c>
      <c r="D18" s="13" t="n">
        <v>0</v>
      </c>
      <c r="E18" s="17">
        <f>IF(D18="","",D18/$D$20)</f>
        <v/>
      </c>
      <c r="F18" s="17">
        <f>IF(OR(D18="",D18=0),"",SUMIF($D$5:$D$19,"&gt;="&amp;D18)/$D$20)</f>
        <v/>
      </c>
      <c r="G18" s="8" t="inlineStr"/>
      <c r="H18" s="8" t="n"/>
    </row>
    <row r="19">
      <c r="A19" s="16" t="n">
        <v>15</v>
      </c>
      <c r="B19" s="16" t="inlineStr">
        <is>
          <t>Investments</t>
        </is>
      </c>
      <c r="C19" s="8" t="inlineStr">
        <is>
          <t>N</t>
        </is>
      </c>
      <c r="D19" s="13" t="n">
        <v>0</v>
      </c>
      <c r="E19" s="17">
        <f>IF(D19="","",D19/$D$20)</f>
        <v/>
      </c>
      <c r="F19" s="17">
        <f>IF(OR(D19="",D19=0),"",SUMIF($D$5:$D$19,"&gt;="&amp;D19)/$D$20)</f>
        <v/>
      </c>
      <c r="G19" s="8" t="inlineStr"/>
      <c r="H19" s="8" t="n"/>
    </row>
    <row r="20">
      <c r="B20" s="11" t="inlineStr">
        <is>
          <t>Total Scope 3</t>
        </is>
      </c>
      <c r="D20" s="12">
        <f>SUM(D5:D19)</f>
        <v/>
      </c>
    </row>
    <row r="22" ht="36" customHeight="1">
      <c r="A22" s="15" t="inlineStr">
        <is>
          <t>Tip: sort by column D. The categories that bring the cumulative share to about 67% are where a near-term target must reach under SBTi V1.3.1, and where better data pays off first. Draft GHG Protocol Scope 3 revisions propose reporting at least 95% of required Scope 3 emissions.</t>
        </is>
      </c>
    </row>
    <row r="23"/>
  </sheetData>
  <mergeCells count="1">
    <mergeCell ref="A22:H2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6" customWidth="1" min="1" max="1"/>
    <col width="52" customWidth="1" min="2" max="2"/>
  </cols>
  <sheetData>
    <row r="1">
      <c r="A1" s="5" t="inlineStr">
        <is>
          <t>SBTi Scope 3 check (Criteria V1.3.1)</t>
        </is>
      </c>
    </row>
    <row r="2">
      <c r="A2" s="6" t="inlineStr">
        <is>
          <t>Uses the totals from sheets 1 and 2.</t>
        </is>
      </c>
    </row>
    <row r="5">
      <c r="A5" s="16" t="inlineStr">
        <is>
          <t>Scope 1 (tCO2e)</t>
        </is>
      </c>
      <c r="B5" s="12">
        <f>'1 Scope 1 and 2'!G26</f>
        <v/>
      </c>
    </row>
    <row r="6">
      <c r="A6" s="16" t="inlineStr">
        <is>
          <t>Scope 2 market-based (tCO2e)</t>
        </is>
      </c>
      <c r="B6" s="12">
        <f>'1 Scope 1 and 2'!G27</f>
        <v/>
      </c>
    </row>
    <row r="7">
      <c r="A7" s="16" t="inlineStr">
        <is>
          <t>Scope 3 (tCO2e)</t>
        </is>
      </c>
      <c r="B7" s="12">
        <f>'2 Scope 3 screen'!D20</f>
        <v/>
      </c>
    </row>
    <row r="8">
      <c r="A8" s="16" t="inlineStr">
        <is>
          <t>Total</t>
        </is>
      </c>
      <c r="B8" s="12">
        <f>B5+B6+B7</f>
        <v/>
      </c>
    </row>
    <row r="9">
      <c r="A9" s="16" t="inlineStr">
        <is>
          <t>Scope 3 share of total</t>
        </is>
      </c>
      <c r="B9" s="17">
        <f>B7/B8</f>
        <v/>
      </c>
    </row>
    <row r="10">
      <c r="A10" s="16" t="inlineStr">
        <is>
          <t>Scope 3 target needed? (40% trigger)</t>
        </is>
      </c>
      <c r="B10" s="18">
        <f>IF(B9&gt;=0.4,"Yes: include Scope 3 in near-term target","No: Scope 3 target not required, but still report")</f>
        <v/>
      </c>
    </row>
    <row r="12">
      <c r="A12" t="inlineStr">
        <is>
          <t>Scope 3 tonnes covered by your proposed target</t>
        </is>
      </c>
      <c r="B12" s="13" t="n">
        <v>195000</v>
      </c>
    </row>
    <row r="13">
      <c r="A13" t="inlineStr">
        <is>
          <t>Coverage of Scope 3</t>
        </is>
      </c>
      <c r="B13" s="17">
        <f>B12/B7</f>
        <v/>
      </c>
    </row>
    <row r="14">
      <c r="A14" t="inlineStr">
        <is>
          <t>Meets 67% near-term coverage?</t>
        </is>
      </c>
      <c r="B14" s="18">
        <f>IF(B13&gt;=0.67,"Yes","No: add categories or supplier engagement targets")</f>
        <v/>
      </c>
    </row>
    <row r="16" ht="60" customHeight="1">
      <c r="A16" s="15" t="inlineStr">
        <is>
          <t>V2.0 of the Corporate Net-Zero Standard (11 June 2026) changes the rules: 100% of Scope 1 and 2, Scope 3 categories at 5% or more of Scope 3, and a five-year near-term period. It is optional from Q1 2027 and mandatory after 31 January 2028. Check the current criteria before submitting.</t>
        </is>
      </c>
    </row>
    <row r="17"/>
    <row r="18"/>
  </sheetData>
  <mergeCells count="1">
    <mergeCell ref="A16:B1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20" customWidth="1" min="4" max="4"/>
  </cols>
  <sheetData>
    <row r="1">
      <c r="A1" s="5" t="inlineStr">
        <is>
          <t>Target pathway</t>
        </is>
      </c>
    </row>
    <row r="2">
      <c r="A2" s="6" t="inlineStr">
        <is>
          <t>Straight-line reduction from a base year to a target year, with actuals.</t>
        </is>
      </c>
    </row>
    <row r="4">
      <c r="A4" t="inlineStr">
        <is>
          <t>Base year</t>
        </is>
      </c>
      <c r="B4" s="8" t="n">
        <v>2020</v>
      </c>
    </row>
    <row r="5">
      <c r="A5" t="inlineStr">
        <is>
          <t>Base-year emissions (tCO2e)</t>
        </is>
      </c>
      <c r="B5" s="13" t="n">
        <v>30000</v>
      </c>
    </row>
    <row r="6">
      <c r="A6" t="inlineStr">
        <is>
          <t>Target year</t>
        </is>
      </c>
      <c r="B6" s="8" t="n">
        <v>2030</v>
      </c>
    </row>
    <row r="7">
      <c r="A7" t="inlineStr">
        <is>
          <t>Target reduction</t>
        </is>
      </c>
      <c r="B7" s="19" t="n">
        <v>0.42</v>
      </c>
    </row>
    <row r="8">
      <c r="A8" t="inlineStr">
        <is>
          <t>Annual linear reduction (share of base)</t>
        </is>
      </c>
      <c r="B8" s="17">
        <f>B7/(B6-B4)</f>
        <v/>
      </c>
    </row>
    <row r="10" ht="36" customHeight="1">
      <c r="A10" s="7" t="inlineStr">
        <is>
          <t>Year</t>
        </is>
      </c>
      <c r="B10" s="7" t="inlineStr">
        <is>
          <t>Pathway (tCO2e)</t>
        </is>
      </c>
      <c r="C10" s="7" t="inlineStr">
        <is>
          <t>Actual (tCO2e)</t>
        </is>
      </c>
      <c r="D10" s="7" t="inlineStr">
        <is>
          <t>Gap (actual - pathway)</t>
        </is>
      </c>
    </row>
    <row r="11">
      <c r="A11" s="18">
        <f>$B$4+0</f>
        <v/>
      </c>
      <c r="B11" s="12">
        <f>IF(A11&gt;$B$6,"",$B$5*(1-$B$8*(A11-$B$4)))</f>
        <v/>
      </c>
      <c r="C11" s="13" t="n">
        <v>30000</v>
      </c>
      <c r="D11" s="20">
        <f>IF(OR(C11="",B11=""),"",C11-B11)</f>
        <v/>
      </c>
    </row>
    <row r="12">
      <c r="A12" s="18">
        <f>$B$4+1</f>
        <v/>
      </c>
      <c r="B12" s="12">
        <f>IF(A12&gt;$B$6,"",$B$5*(1-$B$8*(A12-$B$4)))</f>
        <v/>
      </c>
      <c r="C12" s="13" t="n">
        <v>29500</v>
      </c>
      <c r="D12" s="20">
        <f>IF(OR(C12="",B12=""),"",C12-B12)</f>
        <v/>
      </c>
    </row>
    <row r="13">
      <c r="A13" s="18">
        <f>$B$4+2</f>
        <v/>
      </c>
      <c r="B13" s="12">
        <f>IF(A13&gt;$B$6,"",$B$5*(1-$B$8*(A13-$B$4)))</f>
        <v/>
      </c>
      <c r="C13" s="13" t="n">
        <v>28200</v>
      </c>
      <c r="D13" s="20">
        <f>IF(OR(C13="",B13=""),"",C13-B13)</f>
        <v/>
      </c>
    </row>
    <row r="14">
      <c r="A14" s="18">
        <f>$B$4+3</f>
        <v/>
      </c>
      <c r="B14" s="12">
        <f>IF(A14&gt;$B$6,"",$B$5*(1-$B$8*(A14-$B$4)))</f>
        <v/>
      </c>
      <c r="C14" s="13" t="n">
        <v>27400</v>
      </c>
      <c r="D14" s="20">
        <f>IF(OR(C14="",B14=""),"",C14-B14)</f>
        <v/>
      </c>
    </row>
    <row r="15">
      <c r="A15" s="18">
        <f>$B$4+4</f>
        <v/>
      </c>
      <c r="B15" s="12">
        <f>IF(A15&gt;$B$6,"",$B$5*(1-$B$8*(A15-$B$4)))</f>
        <v/>
      </c>
      <c r="C15" s="13" t="n">
        <v>26800</v>
      </c>
      <c r="D15" s="20">
        <f>IF(OR(C15="",B15=""),"",C15-B15)</f>
        <v/>
      </c>
    </row>
    <row r="16">
      <c r="A16" s="18">
        <f>$B$4+5</f>
        <v/>
      </c>
      <c r="B16" s="12">
        <f>IF(A16&gt;$B$6,"",$B$5*(1-$B$8*(A16-$B$4)))</f>
        <v/>
      </c>
      <c r="C16" s="13" t="n">
        <v>25200</v>
      </c>
      <c r="D16" s="20">
        <f>IF(OR(C16="",B16=""),"",C16-B16)</f>
        <v/>
      </c>
    </row>
    <row r="17">
      <c r="A17" s="18">
        <f>$B$4+6</f>
        <v/>
      </c>
      <c r="B17" s="12">
        <f>IF(A17&gt;$B$6,"",$B$5*(1-$B$8*(A17-$B$4)))</f>
        <v/>
      </c>
      <c r="C17" s="13" t="n"/>
      <c r="D17" s="20">
        <f>IF(OR(C17="",B17=""),"",C17-B17)</f>
        <v/>
      </c>
    </row>
    <row r="18">
      <c r="A18" s="18">
        <f>$B$4+7</f>
        <v/>
      </c>
      <c r="B18" s="12">
        <f>IF(A18&gt;$B$6,"",$B$5*(1-$B$8*(A18-$B$4)))</f>
        <v/>
      </c>
      <c r="C18" s="13" t="n"/>
      <c r="D18" s="20">
        <f>IF(OR(C18="",B18=""),"",C18-B18)</f>
        <v/>
      </c>
    </row>
    <row r="19">
      <c r="A19" s="18">
        <f>$B$4+8</f>
        <v/>
      </c>
      <c r="B19" s="12">
        <f>IF(A19&gt;$B$6,"",$B$5*(1-$B$8*(A19-$B$4)))</f>
        <v/>
      </c>
      <c r="C19" s="13" t="n"/>
      <c r="D19" s="20">
        <f>IF(OR(C19="",B19=""),"",C19-B19)</f>
        <v/>
      </c>
    </row>
    <row r="20">
      <c r="A20" s="18">
        <f>$B$4+9</f>
        <v/>
      </c>
      <c r="B20" s="12">
        <f>IF(A20&gt;$B$6,"",$B$5*(1-$B$8*(A20-$B$4)))</f>
        <v/>
      </c>
      <c r="C20" s="13" t="n"/>
      <c r="D20" s="20">
        <f>IF(OR(C20="",B20=""),"",C20-B20)</f>
        <v/>
      </c>
    </row>
    <row r="21">
      <c r="A21" s="18">
        <f>$B$4+10</f>
        <v/>
      </c>
      <c r="B21" s="12">
        <f>IF(A21&gt;$B$6,"",$B$5*(1-$B$8*(A21-$B$4)))</f>
        <v/>
      </c>
      <c r="C21" s="13" t="n"/>
      <c r="D21" s="20">
        <f>IF(OR(C21="",B21=""),"",C21-B21)</f>
        <v/>
      </c>
    </row>
    <row r="23" ht="30" customHeight="1">
      <c r="A23" s="15" t="inlineStr">
        <is>
          <t>In this example, 42% over ten years is 4.2% of base-year emissions a year, the minimum 1.5°C-aligned absolute contraction rate SBTi has used for Scope 1 and 2 near-term targets. Positive gaps mean you are behind the pathway.</t>
        </is>
      </c>
    </row>
    <row r="24"/>
  </sheetData>
  <mergeCells count="1">
    <mergeCell ref="A23:D2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cols>
    <col width="40" customWidth="1" min="1" max="1"/>
    <col width="8" customWidth="1" min="2" max="2"/>
    <col width="14" customWidth="1" min="3" max="3"/>
    <col width="16" customWidth="1" min="4" max="4"/>
    <col width="10" customWidth="1" min="5" max="5"/>
    <col width="18" customWidth="1" min="6" max="6"/>
    <col width="18" customWidth="1" min="7" max="7"/>
    <col width="14" customWidth="1" min="8" max="8"/>
  </cols>
  <sheetData>
    <row r="1">
      <c r="A1" s="5" t="inlineStr">
        <is>
          <t>Abatement levers and cost per tonne</t>
        </is>
      </c>
    </row>
    <row r="2">
      <c r="A2" s="6" t="inlineStr">
        <is>
          <t>Lifetime cost minus savings, divided by lifetime tonnes avoided. Negative cost means the lever pays for itself.</t>
        </is>
      </c>
    </row>
    <row r="4" ht="36" customHeight="1">
      <c r="A4" s="7" t="inlineStr">
        <is>
          <t>Lever</t>
        </is>
      </c>
      <c r="B4" s="7" t="inlineStr">
        <is>
          <t>Scope</t>
        </is>
      </c>
      <c r="C4" s="7" t="inlineStr">
        <is>
          <t>Capex (₹ lakh)</t>
        </is>
      </c>
      <c r="D4" s="7" t="inlineStr">
        <is>
          <t>Annual saving (₹ lakh)</t>
        </is>
      </c>
      <c r="E4" s="7" t="inlineStr">
        <is>
          <t>Life (years)</t>
        </is>
      </c>
      <c r="F4" s="7" t="inlineStr">
        <is>
          <t>tCO2e avoided per year</t>
        </is>
      </c>
      <c r="G4" s="7" t="inlineStr">
        <is>
          <t>Net cost per tonne (₹)</t>
        </is>
      </c>
      <c r="H4" s="7" t="inlineStr">
        <is>
          <t>Rank (cheapest first)</t>
        </is>
      </c>
    </row>
    <row r="5">
      <c r="A5" s="8" t="inlineStr">
        <is>
          <t>LED and controls</t>
        </is>
      </c>
      <c r="B5" s="8" t="inlineStr">
        <is>
          <t>2</t>
        </is>
      </c>
      <c r="C5" s="13" t="n">
        <v>40</v>
      </c>
      <c r="D5" s="13" t="n">
        <v>18</v>
      </c>
      <c r="E5" s="13" t="n">
        <v>8</v>
      </c>
      <c r="F5" s="13" t="n">
        <v>600</v>
      </c>
      <c r="G5" s="20">
        <f>IF(OR(F5="",F5=0),"",(C5-D5*E5)*100000/(F5*E5))</f>
        <v/>
      </c>
      <c r="H5" s="18">
        <f>IF(G5="","",RANK(G5,$G$5:$G$24,1))</f>
        <v/>
      </c>
    </row>
    <row r="6">
      <c r="A6" s="8" t="inlineStr">
        <is>
          <t>Rooftop solar 1 MW</t>
        </is>
      </c>
      <c r="B6" s="8" t="inlineStr">
        <is>
          <t>2</t>
        </is>
      </c>
      <c r="C6" s="13" t="n">
        <v>450</v>
      </c>
      <c r="D6" s="13" t="n">
        <v>70</v>
      </c>
      <c r="E6" s="13" t="n">
        <v>25</v>
      </c>
      <c r="F6" s="13" t="n">
        <v>1250</v>
      </c>
      <c r="G6" s="20">
        <f>IF(OR(F6="",F6=0),"",(C6-D6*E6)*100000/(F6*E6))</f>
        <v/>
      </c>
      <c r="H6" s="18">
        <f>IF(G6="","",RANK(G6,$G$5:$G$24,1))</f>
        <v/>
      </c>
    </row>
    <row r="7">
      <c r="A7" s="8" t="inlineStr">
        <is>
          <t>Open access renewable PPA</t>
        </is>
      </c>
      <c r="B7" s="8" t="inlineStr">
        <is>
          <t>2</t>
        </is>
      </c>
      <c r="C7" s="13" t="n">
        <v>0</v>
      </c>
      <c r="D7" s="13" t="n">
        <v>-15</v>
      </c>
      <c r="E7" s="13" t="n">
        <v>10</v>
      </c>
      <c r="F7" s="13" t="n">
        <v>6000</v>
      </c>
      <c r="G7" s="20">
        <f>IF(OR(F7="",F7=0),"",(C7-D7*E7)*100000/(F7*E7))</f>
        <v/>
      </c>
      <c r="H7" s="18">
        <f>IF(G7="","",RANK(G7,$G$5:$G$24,1))</f>
        <v/>
      </c>
    </row>
    <row r="8">
      <c r="A8" s="8" t="inlineStr">
        <is>
          <t>Boiler switch: gas to biomass</t>
        </is>
      </c>
      <c r="B8" s="8" t="inlineStr">
        <is>
          <t>1</t>
        </is>
      </c>
      <c r="C8" s="13" t="n">
        <v>300</v>
      </c>
      <c r="D8" s="13" t="n">
        <v>20</v>
      </c>
      <c r="E8" s="13" t="n">
        <v>15</v>
      </c>
      <c r="F8" s="13" t="n">
        <v>1100</v>
      </c>
      <c r="G8" s="20">
        <f>IF(OR(F8="",F8=0),"",(C8-D8*E8)*100000/(F8*E8))</f>
        <v/>
      </c>
      <c r="H8" s="18">
        <f>IF(G8="","",RANK(G8,$G$5:$G$24,1))</f>
        <v/>
      </c>
    </row>
    <row r="9">
      <c r="A9" s="8" t="inlineStr">
        <is>
          <t>Compressed air leak programme</t>
        </is>
      </c>
      <c r="B9" s="8" t="inlineStr">
        <is>
          <t>2</t>
        </is>
      </c>
      <c r="C9" s="13" t="n">
        <v>8</v>
      </c>
      <c r="D9" s="13" t="n">
        <v>10</v>
      </c>
      <c r="E9" s="13" t="n">
        <v>5</v>
      </c>
      <c r="F9" s="13" t="n">
        <v>300</v>
      </c>
      <c r="G9" s="20">
        <f>IF(OR(F9="",F9=0),"",(C9-D9*E9)*100000/(F9*E9))</f>
        <v/>
      </c>
      <c r="H9" s="18">
        <f>IF(G9="","",RANK(G9,$G$5:$G$24,1))</f>
        <v/>
      </c>
    </row>
    <row r="10">
      <c r="A10" s="8" t="inlineStr">
        <is>
          <t>Supplier energy programme (top 20)</t>
        </is>
      </c>
      <c r="B10" s="8" t="inlineStr">
        <is>
          <t>3</t>
        </is>
      </c>
      <c r="C10" s="13" t="n">
        <v>60</v>
      </c>
      <c r="D10" s="13" t="n">
        <v>0</v>
      </c>
      <c r="E10" s="13" t="n">
        <v>5</v>
      </c>
      <c r="F10" s="13" t="n">
        <v>5000</v>
      </c>
      <c r="G10" s="20">
        <f>IF(OR(F10="",F10=0),"",(C10-D10*E10)*100000/(F10*E10))</f>
        <v/>
      </c>
      <c r="H10" s="18">
        <f>IF(G10="","",RANK(G10,$G$5:$G$24,1))</f>
        <v/>
      </c>
    </row>
    <row r="11">
      <c r="A11" s="8" t="inlineStr">
        <is>
          <t>EV fleet for last-mile</t>
        </is>
      </c>
      <c r="B11" s="8" t="inlineStr">
        <is>
          <t>3</t>
        </is>
      </c>
      <c r="C11" s="13" t="n">
        <v>120</v>
      </c>
      <c r="D11" s="13" t="n">
        <v>12</v>
      </c>
      <c r="E11" s="13" t="n">
        <v>8</v>
      </c>
      <c r="F11" s="13" t="n">
        <v>400</v>
      </c>
      <c r="G11" s="20">
        <f>IF(OR(F11="",F11=0),"",(C11-D11*E11)*100000/(F11*E11))</f>
        <v/>
      </c>
      <c r="H11" s="18">
        <f>IF(G11="","",RANK(G11,$G$5:$G$24,1))</f>
        <v/>
      </c>
    </row>
    <row r="12">
      <c r="A12" s="8" t="n"/>
      <c r="B12" s="8" t="n"/>
      <c r="C12" s="13" t="n"/>
      <c r="D12" s="13" t="n"/>
      <c r="E12" s="13" t="n"/>
      <c r="F12" s="13" t="n"/>
      <c r="G12" s="20">
        <f>IF(OR(F12="",F12=0),"",(C12-D12*E12)*100000/(F12*E12))</f>
        <v/>
      </c>
      <c r="H12" s="18">
        <f>IF(G12="","",RANK(G12,$G$5:$G$24,1))</f>
        <v/>
      </c>
    </row>
    <row r="13">
      <c r="A13" s="8" t="n"/>
      <c r="B13" s="8" t="n"/>
      <c r="C13" s="13" t="n"/>
      <c r="D13" s="13" t="n"/>
      <c r="E13" s="13" t="n"/>
      <c r="F13" s="13" t="n"/>
      <c r="G13" s="20">
        <f>IF(OR(F13="",F13=0),"",(C13-D13*E13)*100000/(F13*E13))</f>
        <v/>
      </c>
      <c r="H13" s="18">
        <f>IF(G13="","",RANK(G13,$G$5:$G$24,1))</f>
        <v/>
      </c>
    </row>
    <row r="14">
      <c r="A14" s="8" t="n"/>
      <c r="B14" s="8" t="n"/>
      <c r="C14" s="13" t="n"/>
      <c r="D14" s="13" t="n"/>
      <c r="E14" s="13" t="n"/>
      <c r="F14" s="13" t="n"/>
      <c r="G14" s="20">
        <f>IF(OR(F14="",F14=0),"",(C14-D14*E14)*100000/(F14*E14))</f>
        <v/>
      </c>
      <c r="H14" s="18">
        <f>IF(G14="","",RANK(G14,$G$5:$G$24,1))</f>
        <v/>
      </c>
    </row>
    <row r="15">
      <c r="A15" s="8" t="n"/>
      <c r="B15" s="8" t="n"/>
      <c r="C15" s="13" t="n"/>
      <c r="D15" s="13" t="n"/>
      <c r="E15" s="13" t="n"/>
      <c r="F15" s="13" t="n"/>
      <c r="G15" s="20">
        <f>IF(OR(F15="",F15=0),"",(C15-D15*E15)*100000/(F15*E15))</f>
        <v/>
      </c>
      <c r="H15" s="18">
        <f>IF(G15="","",RANK(G15,$G$5:$G$24,1))</f>
        <v/>
      </c>
    </row>
    <row r="16">
      <c r="A16" s="8" t="n"/>
      <c r="B16" s="8" t="n"/>
      <c r="C16" s="13" t="n"/>
      <c r="D16" s="13" t="n"/>
      <c r="E16" s="13" t="n"/>
      <c r="F16" s="13" t="n"/>
      <c r="G16" s="20">
        <f>IF(OR(F16="",F16=0),"",(C16-D16*E16)*100000/(F16*E16))</f>
        <v/>
      </c>
      <c r="H16" s="18">
        <f>IF(G16="","",RANK(G16,$G$5:$G$24,1))</f>
        <v/>
      </c>
    </row>
    <row r="17">
      <c r="A17" s="8" t="n"/>
      <c r="B17" s="8" t="n"/>
      <c r="C17" s="13" t="n"/>
      <c r="D17" s="13" t="n"/>
      <c r="E17" s="13" t="n"/>
      <c r="F17" s="13" t="n"/>
      <c r="G17" s="20">
        <f>IF(OR(F17="",F17=0),"",(C17-D17*E17)*100000/(F17*E17))</f>
        <v/>
      </c>
      <c r="H17" s="18">
        <f>IF(G17="","",RANK(G17,$G$5:$G$24,1))</f>
        <v/>
      </c>
    </row>
    <row r="18">
      <c r="A18" s="8" t="n"/>
      <c r="B18" s="8" t="n"/>
      <c r="C18" s="13" t="n"/>
      <c r="D18" s="13" t="n"/>
      <c r="E18" s="13" t="n"/>
      <c r="F18" s="13" t="n"/>
      <c r="G18" s="20">
        <f>IF(OR(F18="",F18=0),"",(C18-D18*E18)*100000/(F18*E18))</f>
        <v/>
      </c>
      <c r="H18" s="18">
        <f>IF(G18="","",RANK(G18,$G$5:$G$24,1))</f>
        <v/>
      </c>
    </row>
    <row r="19">
      <c r="A19" s="8" t="n"/>
      <c r="B19" s="8" t="n"/>
      <c r="C19" s="13" t="n"/>
      <c r="D19" s="13" t="n"/>
      <c r="E19" s="13" t="n"/>
      <c r="F19" s="13" t="n"/>
      <c r="G19" s="20">
        <f>IF(OR(F19="",F19=0),"",(C19-D19*E19)*100000/(F19*E19))</f>
        <v/>
      </c>
      <c r="H19" s="18">
        <f>IF(G19="","",RANK(G19,$G$5:$G$24,1))</f>
        <v/>
      </c>
    </row>
    <row r="20">
      <c r="A20" s="8" t="n"/>
      <c r="B20" s="8" t="n"/>
      <c r="C20" s="13" t="n"/>
      <c r="D20" s="13" t="n"/>
      <c r="E20" s="13" t="n"/>
      <c r="F20" s="13" t="n"/>
      <c r="G20" s="20">
        <f>IF(OR(F20="",F20=0),"",(C20-D20*E20)*100000/(F20*E20))</f>
        <v/>
      </c>
      <c r="H20" s="18">
        <f>IF(G20="","",RANK(G20,$G$5:$G$24,1))</f>
        <v/>
      </c>
    </row>
    <row r="21">
      <c r="A21" s="8" t="n"/>
      <c r="B21" s="8" t="n"/>
      <c r="C21" s="13" t="n"/>
      <c r="D21" s="13" t="n"/>
      <c r="E21" s="13" t="n"/>
      <c r="F21" s="13" t="n"/>
      <c r="G21" s="20">
        <f>IF(OR(F21="",F21=0),"",(C21-D21*E21)*100000/(F21*E21))</f>
        <v/>
      </c>
      <c r="H21" s="18">
        <f>IF(G21="","",RANK(G21,$G$5:$G$24,1))</f>
        <v/>
      </c>
    </row>
    <row r="22">
      <c r="A22" s="8" t="n"/>
      <c r="B22" s="8" t="n"/>
      <c r="C22" s="13" t="n"/>
      <c r="D22" s="13" t="n"/>
      <c r="E22" s="13" t="n"/>
      <c r="F22" s="13" t="n"/>
      <c r="G22" s="20">
        <f>IF(OR(F22="",F22=0),"",(C22-D22*E22)*100000/(F22*E22))</f>
        <v/>
      </c>
      <c r="H22" s="18">
        <f>IF(G22="","",RANK(G22,$G$5:$G$24,1))</f>
        <v/>
      </c>
    </row>
    <row r="23">
      <c r="A23" s="8" t="n"/>
      <c r="B23" s="8" t="n"/>
      <c r="C23" s="13" t="n"/>
      <c r="D23" s="13" t="n"/>
      <c r="E23" s="13" t="n"/>
      <c r="F23" s="13" t="n"/>
      <c r="G23" s="20">
        <f>IF(OR(F23="",F23=0),"",(C23-D23*E23)*100000/(F23*E23))</f>
        <v/>
      </c>
      <c r="H23" s="18">
        <f>IF(G23="","",RANK(G23,$G$5:$G$24,1))</f>
        <v/>
      </c>
    </row>
    <row r="24">
      <c r="A24" s="8" t="n"/>
      <c r="B24" s="8" t="n"/>
      <c r="C24" s="13" t="n"/>
      <c r="D24" s="13" t="n"/>
      <c r="E24" s="13" t="n"/>
      <c r="F24" s="13" t="n"/>
      <c r="G24" s="20">
        <f>IF(OR(F24="",F24=0),"",(C24-D24*E24)*100000/(F24*E24))</f>
        <v/>
      </c>
      <c r="H24" s="18">
        <f>IF(G24="","",RANK(G24,$G$5:$G$24,1))</f>
        <v/>
      </c>
    </row>
    <row r="26" ht="30" customHeight="1">
      <c r="A26" s="15" t="inlineStr">
        <is>
          <t>Simple, undiscounted. For board papers, discount savings and include the carbon price from sheet 6. Supplier programmes may carry little capex but need people and time.</t>
        </is>
      </c>
    </row>
    <row r="27"/>
  </sheetData>
  <mergeCells count="1">
    <mergeCell ref="A26:H2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</cols>
  <sheetData>
    <row r="1">
      <c r="A1" s="5" t="inlineStr">
        <is>
          <t>Internal carbon price</t>
        </is>
      </c>
    </row>
    <row r="2">
      <c r="A2" s="6" t="inlineStr">
        <is>
          <t>Shows how a shadow carbon price changes a project decision.</t>
        </is>
      </c>
    </row>
    <row r="4">
      <c r="A4" t="inlineStr">
        <is>
          <t>Internal carbon price (₹ per tCO2e)</t>
        </is>
      </c>
      <c r="B4" s="13" t="n">
        <v>2000</v>
      </c>
    </row>
    <row r="6" ht="36" customHeight="1">
      <c r="A6" s="7" t="inlineStr">
        <is>
          <t>Item</t>
        </is>
      </c>
      <c r="B6" s="7" t="inlineStr">
        <is>
          <t>Option A: conventional</t>
        </is>
      </c>
      <c r="C6" s="7" t="inlineStr">
        <is>
          <t>Option B: low-carbon</t>
        </is>
      </c>
    </row>
    <row r="7">
      <c r="A7" s="16" t="inlineStr">
        <is>
          <t>Capex (₹ lakh)</t>
        </is>
      </c>
      <c r="B7" s="13" t="n">
        <v>500</v>
      </c>
      <c r="C7" s="13" t="n">
        <v>650</v>
      </c>
    </row>
    <row r="8">
      <c r="A8" s="16" t="inlineStr">
        <is>
          <t>Annual operating cost (₹ lakh)</t>
        </is>
      </c>
      <c r="B8" s="13" t="n">
        <v>120</v>
      </c>
      <c r="C8" s="13" t="n">
        <v>95</v>
      </c>
    </row>
    <row r="9">
      <c r="A9" s="16" t="inlineStr">
        <is>
          <t>Life (years)</t>
        </is>
      </c>
      <c r="B9" s="13" t="n">
        <v>15</v>
      </c>
      <c r="C9" s="13" t="n">
        <v>15</v>
      </c>
    </row>
    <row r="10">
      <c r="A10" s="16" t="inlineStr">
        <is>
          <t>Annual emissions (tCO2e)</t>
        </is>
      </c>
      <c r="B10" s="13" t="n">
        <v>8000</v>
      </c>
      <c r="C10" s="13" t="n">
        <v>2500</v>
      </c>
    </row>
    <row r="12">
      <c r="A12" t="inlineStr">
        <is>
          <t>Lifetime cost without carbon price (₹ lakh)</t>
        </is>
      </c>
      <c r="B12" s="12">
        <f>B7+B8*B9</f>
        <v/>
      </c>
      <c r="C12" s="12">
        <f>C7+C8*C9</f>
        <v/>
      </c>
    </row>
    <row r="13">
      <c r="A13" t="inlineStr">
        <is>
          <t>Carbon cost over life (₹ lakh)</t>
        </is>
      </c>
      <c r="B13" s="12">
        <f>B10*B9*$B$4/100000</f>
        <v/>
      </c>
      <c r="C13" s="12">
        <f>C10*C9*$B$4/100000</f>
        <v/>
      </c>
    </row>
    <row r="14">
      <c r="A14" t="inlineStr">
        <is>
          <t>Lifetime cost with carbon price (₹ lakh)</t>
        </is>
      </c>
      <c r="B14" s="12">
        <f>B12+B13</f>
        <v/>
      </c>
      <c r="C14" s="12">
        <f>C12+C13</f>
        <v/>
      </c>
    </row>
    <row r="15">
      <c r="A15" t="inlineStr">
        <is>
          <t>Cheaper option with carbon price</t>
        </is>
      </c>
      <c r="B15" s="18">
        <f>IF(C14&lt;B14,"Option B: low-carbon","Option A: conventional")</f>
        <v/>
      </c>
    </row>
    <row r="17" ht="45" customHeight="1">
      <c r="A17" s="15" t="inlineStr">
        <is>
          <t>Undiscounted illustration. A shadow price is used only for decisions; no money changes hands unless you run an internal fee. India’s Carbon Credit Trading Scheme will set a market price for obligated sectors once trading begins.</t>
        </is>
      </c>
    </row>
    <row r="18"/>
    <row r="19"/>
  </sheetData>
  <mergeCells count="1">
    <mergeCell ref="A17:C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2026-09-27T09:46:18Z</dcterms:created>
  <dcterms:modified xmlns:dcterms="http://purl.org/dc/terms/" xmlns:xsi="http://www.w3.org/2001/XMLSchema-instance" xsi:type="dcterms:W3CDTF">2026-09-27T09:46:18Z</dcterms:modified>
</cp:coreProperties>
</file>